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ust/Dropbox/Trading/"/>
    </mc:Choice>
  </mc:AlternateContent>
  <xr:revisionPtr revIDLastSave="0" documentId="12_ncr:500000_{81A0580A-04BF-3A4B-9FDB-47646C85BFC7}" xr6:coauthVersionLast="31" xr6:coauthVersionMax="31" xr10:uidLastSave="{00000000-0000-0000-0000-000000000000}"/>
  <bookViews>
    <workbookView xWindow="0" yWindow="460" windowWidth="30700" windowHeight="19200" tabRatio="535" xr2:uid="{00000000-000D-0000-FFFF-FFFF00000000}"/>
  </bookViews>
  <sheets>
    <sheet name="Stock Investment Performance" sheetId="1" r:id="rId1"/>
    <sheet name="Fees" sheetId="2" r:id="rId2"/>
    <sheet name="GameNotes" sheetId="3" r:id="rId3"/>
    <sheet name="Account Summary" sheetId="4" r:id="rId4"/>
    <sheet name="WatchList" sheetId="5" r:id="rId5"/>
  </sheets>
  <definedNames>
    <definedName name="_xlnm._FilterDatabase" localSheetId="0" hidden="1">'Stock Investment Performance'!$A$7:$Y$7</definedName>
    <definedName name="_xlnm.Print_Titles" localSheetId="0">'Stock Investment Performance'!$2:$7</definedName>
  </definedNames>
  <calcPr calcId="179016"/>
</workbook>
</file>

<file path=xl/calcChain.xml><?xml version="1.0" encoding="utf-8"?>
<calcChain xmlns="http://schemas.openxmlformats.org/spreadsheetml/2006/main">
  <c r="C9" i="1" l="1"/>
  <c r="I3" i="1"/>
  <c r="C2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8" i="1"/>
  <c r="I20" i="5"/>
  <c r="V5" i="1"/>
  <c r="V4" i="1"/>
  <c r="V3" i="1"/>
  <c r="V2" i="1"/>
  <c r="U2" i="1"/>
  <c r="V9" i="1"/>
  <c r="V10" i="1"/>
  <c r="V11" i="1"/>
  <c r="V12" i="1"/>
  <c r="V13" i="1"/>
  <c r="V14" i="1"/>
  <c r="V18" i="1"/>
  <c r="V15" i="1"/>
  <c r="V16" i="1"/>
  <c r="V17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8" i="1"/>
  <c r="S9" i="1"/>
  <c r="S10" i="1"/>
  <c r="S11" i="1"/>
  <c r="S12" i="1"/>
  <c r="S13" i="1"/>
  <c r="S14" i="1"/>
  <c r="S18" i="1"/>
  <c r="S15" i="1"/>
  <c r="S16" i="1"/>
  <c r="S17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8" i="1"/>
  <c r="R13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8" i="1"/>
  <c r="U9" i="1"/>
  <c r="U10" i="1"/>
  <c r="U11" i="1"/>
  <c r="U12" i="1"/>
  <c r="U13" i="1"/>
  <c r="U14" i="1"/>
  <c r="U18" i="1"/>
  <c r="U15" i="1"/>
  <c r="U16" i="1"/>
  <c r="U17" i="1"/>
  <c r="U19" i="1"/>
  <c r="U20" i="1"/>
  <c r="U21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8" i="1"/>
  <c r="R9" i="1"/>
  <c r="R10" i="1"/>
  <c r="R11" i="1"/>
  <c r="R12" i="1"/>
  <c r="R14" i="1"/>
  <c r="R18" i="1"/>
  <c r="R15" i="1"/>
  <c r="R16" i="1"/>
  <c r="R17" i="1"/>
  <c r="R19" i="1"/>
  <c r="R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H21" i="1"/>
  <c r="G21" i="1"/>
  <c r="H22" i="1"/>
  <c r="G22" i="1"/>
  <c r="H23" i="1"/>
  <c r="G23" i="1"/>
  <c r="H24" i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0" i="1"/>
  <c r="G40" i="1"/>
  <c r="H41" i="1"/>
  <c r="G41" i="1"/>
  <c r="H42" i="1"/>
  <c r="G42" i="1"/>
  <c r="H43" i="1"/>
  <c r="G43" i="1"/>
  <c r="H44" i="1"/>
  <c r="G44" i="1"/>
  <c r="H45" i="1"/>
  <c r="G45" i="1"/>
  <c r="H46" i="1"/>
  <c r="G46" i="1"/>
  <c r="H47" i="1"/>
  <c r="G47" i="1"/>
  <c r="H48" i="1"/>
  <c r="G48" i="1"/>
  <c r="H49" i="1"/>
  <c r="G49" i="1"/>
  <c r="H50" i="1"/>
  <c r="G50" i="1"/>
  <c r="H51" i="1"/>
  <c r="G51" i="1"/>
  <c r="H52" i="1"/>
  <c r="G52" i="1"/>
  <c r="H53" i="1"/>
  <c r="G53" i="1"/>
  <c r="H54" i="1"/>
  <c r="G54" i="1"/>
  <c r="H55" i="1"/>
  <c r="G55" i="1"/>
  <c r="H56" i="1"/>
  <c r="G56" i="1"/>
  <c r="H57" i="1"/>
  <c r="G57" i="1"/>
  <c r="H58" i="1"/>
  <c r="G58" i="1"/>
  <c r="H59" i="1"/>
  <c r="G59" i="1"/>
  <c r="H60" i="1"/>
  <c r="G60" i="1"/>
  <c r="H61" i="1"/>
  <c r="G61" i="1"/>
  <c r="H62" i="1"/>
  <c r="G62" i="1"/>
  <c r="H63" i="1"/>
  <c r="G63" i="1"/>
  <c r="H64" i="1"/>
  <c r="G64" i="1"/>
  <c r="H65" i="1"/>
  <c r="G65" i="1"/>
  <c r="H66" i="1"/>
  <c r="G66" i="1"/>
  <c r="H67" i="1"/>
  <c r="G67" i="1"/>
  <c r="H68" i="1"/>
  <c r="G68" i="1"/>
  <c r="H69" i="1"/>
  <c r="G69" i="1"/>
  <c r="K8" i="1"/>
  <c r="J8" i="1"/>
  <c r="K9" i="1"/>
  <c r="K10" i="1"/>
  <c r="K11" i="1"/>
  <c r="K12" i="1"/>
  <c r="K13" i="1"/>
  <c r="K14" i="1"/>
  <c r="K18" i="1"/>
  <c r="K15" i="1"/>
  <c r="K16" i="1"/>
  <c r="K17" i="1"/>
  <c r="K19" i="1"/>
  <c r="H8" i="1"/>
  <c r="G8" i="1"/>
  <c r="H9" i="1"/>
  <c r="G9" i="1"/>
  <c r="H10" i="1"/>
  <c r="G10" i="1"/>
  <c r="H11" i="1"/>
  <c r="G11" i="1"/>
  <c r="H12" i="1"/>
  <c r="G12" i="1"/>
  <c r="H13" i="1"/>
  <c r="G13" i="1"/>
  <c r="H14" i="1"/>
  <c r="G14" i="1"/>
  <c r="H18" i="1"/>
  <c r="G18" i="1"/>
  <c r="H15" i="1"/>
  <c r="G15" i="1"/>
  <c r="H16" i="1"/>
  <c r="G16" i="1"/>
  <c r="H17" i="1"/>
  <c r="G17" i="1"/>
  <c r="H19" i="1"/>
  <c r="G19" i="1"/>
  <c r="K20" i="1"/>
  <c r="H20" i="1"/>
  <c r="G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8" i="1"/>
  <c r="C10" i="1"/>
  <c r="C11" i="1"/>
  <c r="C12" i="1"/>
  <c r="C13" i="1"/>
  <c r="C14" i="1"/>
  <c r="C18" i="1"/>
  <c r="C15" i="1"/>
  <c r="C16" i="1"/>
  <c r="C17" i="1"/>
  <c r="C19" i="1"/>
  <c r="C20" i="1"/>
  <c r="J14" i="1"/>
  <c r="M14" i="1"/>
  <c r="J65" i="1"/>
  <c r="M65" i="1"/>
  <c r="J53" i="1"/>
  <c r="M53" i="1"/>
  <c r="J41" i="1"/>
  <c r="M41" i="1"/>
  <c r="J16" i="1"/>
  <c r="M16" i="1"/>
  <c r="J13" i="1"/>
  <c r="M13" i="1"/>
  <c r="J9" i="1"/>
  <c r="M9" i="1"/>
  <c r="J68" i="1"/>
  <c r="M68" i="1"/>
  <c r="J64" i="1"/>
  <c r="M64" i="1"/>
  <c r="J60" i="1"/>
  <c r="M60" i="1"/>
  <c r="J56" i="1"/>
  <c r="M56" i="1"/>
  <c r="J52" i="1"/>
  <c r="M52" i="1"/>
  <c r="J48" i="1"/>
  <c r="M48" i="1"/>
  <c r="J44" i="1"/>
  <c r="M44" i="1"/>
  <c r="J40" i="1"/>
  <c r="M40" i="1"/>
  <c r="J36" i="1"/>
  <c r="M36" i="1"/>
  <c r="J32" i="1"/>
  <c r="M32" i="1"/>
  <c r="J69" i="1"/>
  <c r="M69" i="1"/>
  <c r="J57" i="1"/>
  <c r="M57" i="1"/>
  <c r="J45" i="1"/>
  <c r="M45" i="1"/>
  <c r="J33" i="1"/>
  <c r="M33" i="1"/>
  <c r="J20" i="1"/>
  <c r="M20" i="1"/>
  <c r="J15" i="1"/>
  <c r="M15" i="1"/>
  <c r="J12" i="1"/>
  <c r="M12" i="1"/>
  <c r="J67" i="1"/>
  <c r="M67" i="1"/>
  <c r="J63" i="1"/>
  <c r="M63" i="1"/>
  <c r="J59" i="1"/>
  <c r="M59" i="1"/>
  <c r="J55" i="1"/>
  <c r="M55" i="1"/>
  <c r="J51" i="1"/>
  <c r="M51" i="1"/>
  <c r="J47" i="1"/>
  <c r="M47" i="1"/>
  <c r="J43" i="1"/>
  <c r="M43" i="1"/>
  <c r="J39" i="1"/>
  <c r="M39" i="1"/>
  <c r="J35" i="1"/>
  <c r="M35" i="1"/>
  <c r="J31" i="1"/>
  <c r="M31" i="1"/>
  <c r="J23" i="1"/>
  <c r="M23" i="1"/>
  <c r="J17" i="1"/>
  <c r="M17" i="1"/>
  <c r="J10" i="1"/>
  <c r="M10" i="1"/>
  <c r="J61" i="1"/>
  <c r="M61" i="1"/>
  <c r="J49" i="1"/>
  <c r="M49" i="1"/>
  <c r="J37" i="1"/>
  <c r="M37" i="1"/>
  <c r="J21" i="1"/>
  <c r="M21" i="1"/>
  <c r="J19" i="1"/>
  <c r="M19" i="1"/>
  <c r="J18" i="1"/>
  <c r="M18" i="1"/>
  <c r="J11" i="1"/>
  <c r="M11" i="1"/>
  <c r="J66" i="1"/>
  <c r="M66" i="1"/>
  <c r="J62" i="1"/>
  <c r="M62" i="1"/>
  <c r="J58" i="1"/>
  <c r="M58" i="1"/>
  <c r="J54" i="1"/>
  <c r="M54" i="1"/>
  <c r="J50" i="1"/>
  <c r="M50" i="1"/>
  <c r="J46" i="1"/>
  <c r="M46" i="1"/>
  <c r="J42" i="1"/>
  <c r="M42" i="1"/>
  <c r="J38" i="1"/>
  <c r="M38" i="1"/>
  <c r="J34" i="1"/>
  <c r="M34" i="1"/>
  <c r="J30" i="1"/>
  <c r="M30" i="1"/>
  <c r="J22" i="1"/>
  <c r="M22" i="1"/>
  <c r="J29" i="1"/>
  <c r="M29" i="1"/>
  <c r="J28" i="1"/>
  <c r="M28" i="1"/>
  <c r="J27" i="1"/>
  <c r="M27" i="1"/>
  <c r="J26" i="1"/>
  <c r="M26" i="1"/>
  <c r="J25" i="1"/>
  <c r="M25" i="1"/>
  <c r="M24" i="1"/>
  <c r="J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X4" i="1"/>
  <c r="X3" i="1"/>
  <c r="W4" i="1"/>
  <c r="W3" i="1"/>
  <c r="L18" i="1"/>
  <c r="I4" i="1"/>
  <c r="O3" i="1"/>
  <c r="N3" i="1"/>
  <c r="S3" i="1"/>
  <c r="M5" i="1"/>
  <c r="C6" i="2"/>
  <c r="D6" i="2"/>
  <c r="I5" i="1"/>
  <c r="J4" i="1"/>
  <c r="M4" i="1"/>
  <c r="C12" i="2"/>
  <c r="C16" i="2"/>
  <c r="D16" i="2"/>
  <c r="C7" i="2"/>
  <c r="D7" i="2"/>
  <c r="J3" i="1"/>
  <c r="J5" i="1"/>
  <c r="C8" i="2"/>
  <c r="D8" i="2"/>
  <c r="C13" i="2"/>
  <c r="D13" i="2"/>
  <c r="C9" i="2"/>
  <c r="D12" i="2"/>
  <c r="C14" i="2"/>
  <c r="D14" i="2"/>
  <c r="L12" i="1"/>
  <c r="D9" i="2"/>
  <c r="D10" i="2"/>
  <c r="D2" i="2"/>
  <c r="C2" i="2"/>
  <c r="C15" i="2"/>
  <c r="D15" i="2"/>
  <c r="D17" i="2"/>
  <c r="H2" i="2"/>
  <c r="F2" i="2"/>
  <c r="G2" i="2"/>
  <c r="L8" i="1"/>
  <c r="L9" i="1"/>
  <c r="L10" i="1"/>
  <c r="L11" i="1"/>
  <c r="L13" i="1"/>
  <c r="L14" i="1"/>
  <c r="L19" i="1"/>
  <c r="L15" i="1"/>
  <c r="L16" i="1"/>
  <c r="L17" i="1"/>
  <c r="E2" i="1"/>
  <c r="M8" i="1"/>
  <c r="G4" i="1"/>
  <c r="G3" i="1"/>
  <c r="E4" i="1"/>
  <c r="E5" i="1"/>
  <c r="Q3" i="1"/>
  <c r="R3" i="1"/>
  <c r="W5" i="1"/>
  <c r="X5" i="1"/>
  <c r="K4" i="1" a="1"/>
  <c r="K4" i="1"/>
  <c r="K3" i="1" a="1"/>
  <c r="K3" i="1"/>
</calcChain>
</file>

<file path=xl/sharedStrings.xml><?xml version="1.0" encoding="utf-8"?>
<sst xmlns="http://schemas.openxmlformats.org/spreadsheetml/2006/main" count="200" uniqueCount="116">
  <si>
    <t>Quantity</t>
  </si>
  <si>
    <t>Market Value</t>
  </si>
  <si>
    <t>Gain/Loss ($)</t>
  </si>
  <si>
    <t>Gain/Loss (%)</t>
  </si>
  <si>
    <t>Symbol</t>
  </si>
  <si>
    <t>BUY Trade Fees</t>
  </si>
  <si>
    <t>Date Bought</t>
  </si>
  <si>
    <t>Date Sold</t>
  </si>
  <si>
    <t>Matured</t>
  </si>
  <si>
    <t>TUGS</t>
  </si>
  <si>
    <t>Capital</t>
  </si>
  <si>
    <t xml:space="preserve">MONEY GROWERS UPTREND </t>
  </si>
  <si>
    <t>Total Cost (Purchase Price + Fees)</t>
  </si>
  <si>
    <t>NO. OF SAHARES</t>
  </si>
  <si>
    <t>BUY PRICE</t>
  </si>
  <si>
    <t>AVERAGE PRICE</t>
  </si>
  <si>
    <t>AMOUNT TO PAY</t>
  </si>
  <si>
    <t>SELL PRICE</t>
  </si>
  <si>
    <t>GAIN / LOSS</t>
  </si>
  <si>
    <t>% PROFIT</t>
  </si>
  <si>
    <t>FINAL VALUE</t>
  </si>
  <si>
    <t>Commission</t>
  </si>
  <si>
    <t>Clearing Fee</t>
  </si>
  <si>
    <t>PSE Transaction Fee</t>
  </si>
  <si>
    <t>Value Added Tax (VAT)</t>
  </si>
  <si>
    <t>BUY CHARGE</t>
  </si>
  <si>
    <t>TRADE STATISTICS</t>
  </si>
  <si>
    <t>WIN</t>
  </si>
  <si>
    <t>LOSS</t>
  </si>
  <si>
    <t>TOTAL</t>
  </si>
  <si>
    <t>Sales Tax</t>
  </si>
  <si>
    <t>SELL CHARGE</t>
  </si>
  <si>
    <t>Sell Price</t>
  </si>
  <si>
    <t>Buy Price</t>
  </si>
  <si>
    <t>STATUS</t>
  </si>
  <si>
    <t>AOTS</t>
  </si>
  <si>
    <t>6THM BO</t>
  </si>
  <si>
    <t>PLAY</t>
  </si>
  <si>
    <t>SELL SIG</t>
  </si>
  <si>
    <t>BUY SIG</t>
  </si>
  <si>
    <t>NO. SHARES</t>
  </si>
  <si>
    <t>AVE PRICE</t>
  </si>
  <si>
    <t xml:space="preserve">AMOUNT </t>
  </si>
  <si>
    <t>BUY FEE</t>
  </si>
  <si>
    <t>SELL FEE</t>
  </si>
  <si>
    <t>VALIDATION</t>
  </si>
  <si>
    <t>Days</t>
  </si>
  <si>
    <t>Left</t>
  </si>
  <si>
    <t>EXTRA NOTES</t>
  </si>
  <si>
    <t>SELL Trade Fee (Sell Price - Fees)</t>
  </si>
  <si>
    <t>TRANCHE</t>
  </si>
  <si>
    <t xml:space="preserve">REMARKS   </t>
  </si>
  <si>
    <r>
      <t xml:space="preserve">CALCULATOR &amp; </t>
    </r>
    <r>
      <rPr>
        <b/>
        <sz val="18"/>
        <color rgb="FFFF0000"/>
        <rFont val="Tahoma"/>
        <family val="2"/>
      </rPr>
      <t>RISK MANAGEMNT</t>
    </r>
  </si>
  <si>
    <t>TARGET @ 10%</t>
  </si>
  <si>
    <t xml:space="preserve"> CUTLOSS @ -3%</t>
  </si>
  <si>
    <r>
      <rPr>
        <b/>
        <sz val="10"/>
        <color rgb="FF002060"/>
        <rFont val="Tahoma"/>
        <family val="2"/>
      </rPr>
      <t>Uptrend 2018 100days Stock Trading Challenge</t>
    </r>
    <r>
      <rPr>
        <b/>
        <sz val="10"/>
        <rFont val="Tahoma"/>
        <family val="2"/>
      </rPr>
      <t xml:space="preserve"> : Stock must be at AOTS, must break a 6months or greater resistance, with a volume above 2M, with medium / high volatilty, with trade variation Plays BO,TF, BP</t>
    </r>
  </si>
  <si>
    <t>HOLD</t>
  </si>
  <si>
    <t>No.</t>
  </si>
  <si>
    <t>Month</t>
  </si>
  <si>
    <t>Beginning
Balance</t>
  </si>
  <si>
    <t>Ending
Balance</t>
  </si>
  <si>
    <t>Capital
Gain/Loss</t>
  </si>
  <si>
    <t>% Capital
Gain/Loss</t>
  </si>
  <si>
    <t>Target 
@15%</t>
  </si>
  <si>
    <t>Achievement
%</t>
  </si>
  <si>
    <t>January</t>
  </si>
  <si>
    <t>100,000.00</t>
  </si>
  <si>
    <t>-100.00%</t>
  </si>
  <si>
    <t>115,000.00</t>
  </si>
  <si>
    <t>0.00%</t>
  </si>
  <si>
    <t>February</t>
  </si>
  <si>
    <t/>
  </si>
  <si>
    <t>0.00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</si>
  <si>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</si>
  <si>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</si>
  <si>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</si>
  <si>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</si>
  <si>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</si>
  <si>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</si>
  <si>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</si>
  <si>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</si>
  <si>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</si>
  <si>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</si>
  <si>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G/L</t>
  </si>
  <si>
    <t>181,506.19</t>
  </si>
  <si>
    <t>81,506.19</t>
  </si>
  <si>
    <t>81.51%</t>
  </si>
  <si>
    <t>A</t>
  </si>
  <si>
    <t>Ratio %</t>
  </si>
  <si>
    <t>Total Loss $</t>
  </si>
  <si>
    <t>Total Win $</t>
  </si>
  <si>
    <t>Deffrenece $</t>
  </si>
  <si>
    <t>TARGET</t>
  </si>
  <si>
    <t>TARGET PRICE 10%</t>
  </si>
  <si>
    <t>TARGET PRICE 20%</t>
  </si>
  <si>
    <t>CUTLOSS 6%</t>
  </si>
  <si>
    <t>CUT LOSS 3%</t>
  </si>
  <si>
    <t>Def %</t>
  </si>
  <si>
    <t>Aveg. P/L %</t>
  </si>
  <si>
    <t>TOP STANDINGS</t>
  </si>
  <si>
    <t>ECP</t>
  </si>
  <si>
    <t xml:space="preserve">WATCHLIST </t>
  </si>
  <si>
    <t>STR</t>
  </si>
  <si>
    <t>BREAK EVEN</t>
  </si>
  <si>
    <t>YES</t>
  </si>
  <si>
    <t>BREAKOUT</t>
  </si>
  <si>
    <t>BUY @ SUPPORT</t>
  </si>
  <si>
    <t>TRAIL STOP</t>
  </si>
  <si>
    <t>IDC</t>
  </si>
  <si>
    <t>X</t>
  </si>
  <si>
    <t>IRC</t>
  </si>
  <si>
    <t>NO</t>
  </si>
  <si>
    <t>BOUNCE</t>
  </si>
  <si>
    <t>Bought without play</t>
  </si>
  <si>
    <t>First Setup</t>
  </si>
  <si>
    <t>Bought after breakout but a bit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</si>
</sst>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$&quot;* #,##0.00_);_(&quot;$&quot;* \(#,##0.00\);_(&quot;$&quot;* &quot;-&quot;??_);_(@_)"/>
    <numFmt numFmtId="165" formatCode="0.0%"/>
    <numFmt numFmtId="166" formatCode="_-[$₱-464]* #,##0.00_-;\-[$₱-464]* #,##0.00_-;_-[$₱-464]* &quot;-&quot;??_-;_-@_-"/>
    <numFmt numFmtId="167" formatCode="mm/dd/yy;@"/>
    <numFmt numFmtId="168" formatCode="0;[Red]0"/>
    <numFmt numFmtId="169" formatCode="#,##0.0000"/>
    <numFmt numFmtId="170" formatCode="\₱#,###.0000"/>
    <numFmt numFmtId="171" formatCode="\₱0.0000"/>
    <numFmt numFmtId="172" formatCode="[$₱]#,##0.00"/>
    <numFmt numFmtId="173" formatCode="[Green][$₱]#,##0.00;[Red]\-[$₱]#,##0.00"/>
    <numFmt numFmtId="174" formatCode="[Green]0.00%_);[Red]\-0.00%"/>
    <numFmt numFmtId="175" formatCode="\₱##,###,###,###.00"/>
    <numFmt numFmtId="176" formatCode="0.000%"/>
    <numFmt numFmtId="177" formatCode="0.0000"/>
    <numFmt numFmtId="178" formatCode="[$₱-464]#,##0.00"/>
    <numFmt numFmtId="179" formatCode="[$-409]d\-mmm\-yy;@"/>
  </numFmts>
  <fonts count="50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6"/>
      <color indexed="18"/>
      <name val="Tahoma"/>
      <family val="2"/>
    </font>
    <font>
      <b/>
      <sz val="11"/>
      <color indexed="1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8"/>
      <name val="Arial"/>
      <family val="2"/>
    </font>
    <font>
      <b/>
      <sz val="18"/>
      <color rgb="FF9FC5E8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2060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b/>
      <sz val="14"/>
      <color indexed="18"/>
      <name val="Rockwell Extra Bold"/>
      <family val="1"/>
    </font>
    <font>
      <b/>
      <sz val="9"/>
      <color rgb="FF002060"/>
      <name val="Tahoma"/>
      <family val="2"/>
    </font>
    <font>
      <i/>
      <sz val="10"/>
      <color rgb="FF00206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9"/>
      <color theme="5" tint="-0.249977111117893"/>
      <name val="Tahoma"/>
      <family val="2"/>
    </font>
    <font>
      <b/>
      <sz val="9"/>
      <color indexed="18"/>
      <name val="Tahoma"/>
      <family val="2"/>
    </font>
    <font>
      <b/>
      <sz val="16"/>
      <color rgb="FF002060"/>
      <name val="Tahoma"/>
      <family val="2"/>
    </font>
    <font>
      <b/>
      <sz val="18"/>
      <color rgb="FF002060"/>
      <name val="Tahoma"/>
      <family val="2"/>
    </font>
    <font>
      <b/>
      <sz val="20"/>
      <color rgb="FF002060"/>
      <name val="Tahoma"/>
      <family val="2"/>
    </font>
    <font>
      <b/>
      <sz val="18"/>
      <color rgb="FFFF0000"/>
      <name val="Tahoma"/>
      <family val="2"/>
    </font>
    <font>
      <i/>
      <sz val="10"/>
      <name val="Tahoma"/>
      <family val="2"/>
    </font>
    <font>
      <b/>
      <sz val="10"/>
      <color theme="5" tint="-0.499984740745262"/>
      <name val="Tahoma"/>
      <family val="2"/>
    </font>
    <font>
      <b/>
      <sz val="14"/>
      <color theme="5" tint="-0.499984740745262"/>
      <name val="Tahoma"/>
      <family val="2"/>
    </font>
    <font>
      <b/>
      <sz val="12"/>
      <color theme="5" tint="-0.499984740745262"/>
      <name val="Tahoma"/>
      <family val="2"/>
    </font>
    <font>
      <b/>
      <sz val="10"/>
      <color indexed="18"/>
      <name val="Tahoma"/>
      <family val="2"/>
    </font>
    <font>
      <b/>
      <sz val="12"/>
      <color theme="5" tint="-0.249977111117893"/>
      <name val="Tahoma"/>
      <family val="2"/>
    </font>
    <font>
      <b/>
      <u/>
      <sz val="28"/>
      <color rgb="FFFF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92D050"/>
      <name val="Tahoma"/>
      <family val="2"/>
    </font>
    <font>
      <b/>
      <sz val="10"/>
      <color indexed="18"/>
      <name val="Rockwell Extra Bold"/>
      <family val="1"/>
    </font>
    <font>
      <b/>
      <sz val="11"/>
      <color rgb="FF002060"/>
      <name val="Tahoma"/>
      <family val="2"/>
    </font>
    <font>
      <b/>
      <sz val="14"/>
      <color rgb="FF002060"/>
      <name val="Tahoma"/>
      <family val="2"/>
    </font>
    <font>
      <b/>
      <sz val="11"/>
      <color theme="0" tint="-0.249977111117893"/>
      <name val="Tahoma"/>
      <family val="2"/>
    </font>
    <font>
      <b/>
      <sz val="11"/>
      <color theme="4"/>
      <name val="Tahoma"/>
      <family val="2"/>
    </font>
    <font>
      <b/>
      <sz val="22"/>
      <color indexed="18"/>
      <name val="Tahoma"/>
      <family val="2"/>
    </font>
    <font>
      <b/>
      <sz val="12"/>
      <color rgb="FF002060"/>
      <name val="Tahoma"/>
      <family val="2"/>
    </font>
    <font>
      <b/>
      <sz val="12"/>
      <color rgb="FFFF0000"/>
      <name val="Tahoma"/>
      <family val="2"/>
    </font>
    <font>
      <b/>
      <sz val="8"/>
      <color indexed="18"/>
      <name val="Tahoma"/>
      <family val="2"/>
    </font>
    <font>
      <b/>
      <sz val="12"/>
      <color theme="6" tint="-0.499984740745262"/>
      <name val="Tahoma"/>
      <family val="2"/>
    </font>
    <font>
      <b/>
      <sz val="10"/>
      <color theme="6" tint="-0.499984740745262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2060"/>
      </right>
      <top style="medium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0" borderId="0"/>
  </cellStyleXfs>
  <cellXfs count="20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/>
    <xf numFmtId="0" fontId="7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6" fillId="0" borderId="0" xfId="0" applyFont="1"/>
    <xf numFmtId="3" fontId="9" fillId="6" borderId="11" xfId="0" applyNumberFormat="1" applyFont="1" applyFill="1" applyBorder="1" applyAlignment="1">
      <alignment horizontal="center" vertical="center"/>
    </xf>
    <xf numFmtId="170" fontId="9" fillId="6" borderId="11" xfId="0" applyNumberFormat="1" applyFont="1" applyFill="1" applyBorder="1" applyAlignment="1">
      <alignment horizontal="center" vertical="center"/>
    </xf>
    <xf numFmtId="171" fontId="9" fillId="7" borderId="11" xfId="0" applyNumberFormat="1" applyFont="1" applyFill="1" applyBorder="1" applyAlignment="1">
      <alignment horizontal="center" vertical="center"/>
    </xf>
    <xf numFmtId="173" fontId="10" fillId="7" borderId="11" xfId="0" applyNumberFormat="1" applyFont="1" applyFill="1" applyBorder="1" applyAlignment="1">
      <alignment horizontal="center" vertical="center"/>
    </xf>
    <xf numFmtId="174" fontId="10" fillId="7" borderId="12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/>
    <xf numFmtId="3" fontId="6" fillId="0" borderId="0" xfId="0" applyNumberFormat="1" applyFont="1" applyAlignment="1"/>
    <xf numFmtId="171" fontId="6" fillId="0" borderId="0" xfId="0" applyNumberFormat="1" applyFont="1"/>
    <xf numFmtId="0" fontId="6" fillId="6" borderId="0" xfId="0" applyFont="1" applyFill="1"/>
    <xf numFmtId="0" fontId="0" fillId="0" borderId="0" xfId="0" applyFont="1" applyAlignment="1"/>
    <xf numFmtId="0" fontId="6" fillId="0" borderId="14" xfId="0" applyFont="1" applyBorder="1" applyAlignment="1"/>
    <xf numFmtId="10" fontId="6" fillId="0" borderId="15" xfId="0" applyNumberFormat="1" applyFont="1" applyBorder="1" applyAlignment="1"/>
    <xf numFmtId="172" fontId="6" fillId="0" borderId="16" xfId="0" applyNumberFormat="1" applyFont="1" applyBorder="1" applyAlignment="1"/>
    <xf numFmtId="0" fontId="6" fillId="0" borderId="17" xfId="0" applyFont="1" applyBorder="1" applyAlignment="1"/>
    <xf numFmtId="10" fontId="6" fillId="0" borderId="18" xfId="0" applyNumberFormat="1" applyFont="1" applyBorder="1" applyAlignment="1"/>
    <xf numFmtId="172" fontId="6" fillId="0" borderId="19" xfId="0" applyNumberFormat="1" applyFont="1" applyBorder="1" applyAlignment="1"/>
    <xf numFmtId="176" fontId="6" fillId="0" borderId="18" xfId="0" applyNumberFormat="1" applyFont="1" applyBorder="1" applyAlignment="1"/>
    <xf numFmtId="9" fontId="6" fillId="0" borderId="18" xfId="0" applyNumberFormat="1" applyFont="1" applyBorder="1" applyAlignment="1"/>
    <xf numFmtId="172" fontId="6" fillId="0" borderId="19" xfId="0" applyNumberFormat="1" applyFont="1" applyBorder="1"/>
    <xf numFmtId="172" fontId="6" fillId="6" borderId="19" xfId="0" applyNumberFormat="1" applyFont="1" applyFill="1" applyBorder="1" applyAlignment="1">
      <alignment horizontal="right"/>
    </xf>
    <xf numFmtId="165" fontId="6" fillId="0" borderId="18" xfId="0" applyNumberFormat="1" applyFont="1" applyBorder="1" applyAlignment="1"/>
    <xf numFmtId="172" fontId="6" fillId="0" borderId="9" xfId="0" applyNumberFormat="1" applyFont="1" applyBorder="1" applyAlignment="1">
      <alignment horizontal="center"/>
    </xf>
    <xf numFmtId="172" fontId="12" fillId="8" borderId="22" xfId="0" applyNumberFormat="1" applyFont="1" applyFill="1" applyBorder="1" applyAlignment="1">
      <alignment horizontal="center"/>
    </xf>
    <xf numFmtId="172" fontId="6" fillId="6" borderId="9" xfId="0" applyNumberFormat="1" applyFont="1" applyFill="1" applyBorder="1" applyAlignment="1">
      <alignment horizontal="center"/>
    </xf>
    <xf numFmtId="172" fontId="12" fillId="6" borderId="9" xfId="0" applyNumberFormat="1" applyFont="1" applyFill="1" applyBorder="1" applyAlignment="1">
      <alignment horizontal="center"/>
    </xf>
    <xf numFmtId="172" fontId="12" fillId="9" borderId="25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175" fontId="11" fillId="7" borderId="13" xfId="0" applyNumberFormat="1" applyFont="1" applyFill="1" applyBorder="1" applyAlignment="1">
      <alignment horizontal="center" vertical="center"/>
    </xf>
    <xf numFmtId="172" fontId="9" fillId="7" borderId="12" xfId="0" applyNumberFormat="1" applyFont="1" applyFill="1" applyBorder="1" applyAlignment="1">
      <alignment horizontal="center" vertical="center"/>
    </xf>
    <xf numFmtId="0" fontId="13" fillId="0" borderId="28" xfId="0" applyNumberFormat="1" applyFont="1" applyBorder="1" applyAlignment="1" applyProtection="1">
      <alignment horizontal="center"/>
      <protection locked="0"/>
    </xf>
    <xf numFmtId="0" fontId="13" fillId="19" borderId="31" xfId="0" applyNumberFormat="1" applyFont="1" applyFill="1" applyBorder="1" applyAlignment="1" applyProtection="1">
      <alignment horizontal="center"/>
      <protection locked="0"/>
    </xf>
    <xf numFmtId="0" fontId="13" fillId="13" borderId="0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left"/>
    </xf>
    <xf numFmtId="10" fontId="14" fillId="12" borderId="29" xfId="0" applyNumberFormat="1" applyFont="1" applyFill="1" applyBorder="1" applyAlignment="1">
      <alignment horizontal="left"/>
    </xf>
    <xf numFmtId="166" fontId="14" fillId="12" borderId="30" xfId="0" applyNumberFormat="1" applyFont="1" applyFill="1" applyBorder="1" applyAlignment="1">
      <alignment horizontal="left"/>
    </xf>
    <xf numFmtId="167" fontId="2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166" fontId="13" fillId="19" borderId="31" xfId="1" applyNumberFormat="1" applyFont="1" applyFill="1" applyBorder="1" applyAlignment="1" applyProtection="1">
      <alignment horizontal="center"/>
      <protection locked="0"/>
    </xf>
    <xf numFmtId="0" fontId="13" fillId="14" borderId="31" xfId="0" applyFont="1" applyFill="1" applyBorder="1" applyAlignment="1" applyProtection="1">
      <alignment horizontal="center"/>
    </xf>
    <xf numFmtId="166" fontId="13" fillId="14" borderId="31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166" fontId="13" fillId="16" borderId="31" xfId="0" applyNumberFormat="1" applyFont="1" applyFill="1" applyBorder="1" applyAlignment="1">
      <alignment horizontal="center"/>
    </xf>
    <xf numFmtId="10" fontId="13" fillId="16" borderId="31" xfId="0" applyNumberFormat="1" applyFont="1" applyFill="1" applyBorder="1" applyAlignment="1">
      <alignment horizontal="center"/>
    </xf>
    <xf numFmtId="166" fontId="31" fillId="19" borderId="9" xfId="0" applyNumberFormat="1" applyFont="1" applyFill="1" applyBorder="1" applyAlignment="1" applyProtection="1">
      <alignment horizontal="left"/>
      <protection locked="0"/>
    </xf>
    <xf numFmtId="0" fontId="31" fillId="19" borderId="22" xfId="0" applyFont="1" applyFill="1" applyBorder="1" applyAlignment="1" applyProtection="1">
      <alignment horizontal="right"/>
      <protection locked="0"/>
    </xf>
    <xf numFmtId="0" fontId="13" fillId="2" borderId="38" xfId="0" applyFont="1" applyFill="1" applyBorder="1" applyAlignment="1">
      <alignment horizontal="left"/>
    </xf>
    <xf numFmtId="10" fontId="15" fillId="12" borderId="41" xfId="0" applyNumberFormat="1" applyFont="1" applyFill="1" applyBorder="1" applyAlignment="1">
      <alignment horizontal="left"/>
    </xf>
    <xf numFmtId="166" fontId="15" fillId="12" borderId="42" xfId="0" applyNumberFormat="1" applyFont="1" applyFill="1" applyBorder="1" applyAlignment="1">
      <alignment horizontal="left"/>
    </xf>
    <xf numFmtId="166" fontId="21" fillId="0" borderId="5" xfId="0" applyNumberFormat="1" applyFont="1" applyFill="1" applyBorder="1" applyAlignment="1">
      <alignment horizontal="left"/>
    </xf>
    <xf numFmtId="0" fontId="35" fillId="0" borderId="0" xfId="3" applyFont="1" applyAlignment="1"/>
    <xf numFmtId="0" fontId="35" fillId="6" borderId="0" xfId="3" applyFont="1" applyFill="1" applyBorder="1" applyAlignment="1">
      <alignment horizontal="center" vertical="center" shrinkToFit="1"/>
    </xf>
    <xf numFmtId="0" fontId="36" fillId="24" borderId="46" xfId="3" applyFont="1" applyFill="1" applyBorder="1" applyAlignment="1">
      <alignment horizontal="center" vertical="center" wrapText="1"/>
    </xf>
    <xf numFmtId="0" fontId="35" fillId="25" borderId="46" xfId="3" applyFont="1" applyFill="1" applyBorder="1" applyAlignment="1">
      <alignment horizontal="center" vertical="center" shrinkToFit="1"/>
    </xf>
    <xf numFmtId="0" fontId="36" fillId="24" borderId="46" xfId="3" applyFont="1" applyFill="1" applyBorder="1" applyAlignment="1">
      <alignment horizontal="center" vertical="center"/>
    </xf>
    <xf numFmtId="0" fontId="36" fillId="23" borderId="46" xfId="3" applyFont="1" applyFill="1" applyBorder="1" applyAlignment="1">
      <alignment horizontal="center" vertical="center" wrapText="1"/>
    </xf>
    <xf numFmtId="0" fontId="35" fillId="25" borderId="46" xfId="3" applyFont="1" applyFill="1" applyBorder="1" applyAlignment="1">
      <alignment vertical="center" shrinkToFit="1"/>
    </xf>
    <xf numFmtId="4" fontId="35" fillId="25" borderId="46" xfId="3" applyNumberFormat="1" applyFont="1" applyFill="1" applyBorder="1" applyAlignment="1">
      <alignment horizontal="center" vertical="center" shrinkToFit="1"/>
    </xf>
    <xf numFmtId="4" fontId="35" fillId="22" borderId="46" xfId="3" applyNumberFormat="1" applyFont="1" applyFill="1" applyBorder="1" applyAlignment="1">
      <alignment horizontal="center" vertical="center" shrinkToFit="1"/>
    </xf>
    <xf numFmtId="10" fontId="35" fillId="22" borderId="46" xfId="3" applyNumberFormat="1" applyFont="1" applyFill="1" applyBorder="1" applyAlignment="1">
      <alignment horizontal="center" vertical="center" shrinkToFit="1"/>
    </xf>
    <xf numFmtId="0" fontId="37" fillId="24" borderId="46" xfId="3" applyFont="1" applyFill="1" applyBorder="1" applyAlignment="1">
      <alignment vertical="center" shrinkToFit="1"/>
    </xf>
    <xf numFmtId="4" fontId="37" fillId="24" borderId="46" xfId="3" applyNumberFormat="1" applyFont="1" applyFill="1" applyBorder="1" applyAlignment="1">
      <alignment horizontal="center" vertical="center" shrinkToFit="1"/>
    </xf>
    <xf numFmtId="4" fontId="37" fillId="22" borderId="46" xfId="3" applyNumberFormat="1" applyFont="1" applyFill="1" applyBorder="1" applyAlignment="1">
      <alignment horizontal="center" vertical="center" shrinkToFit="1"/>
    </xf>
    <xf numFmtId="10" fontId="37" fillId="22" borderId="46" xfId="3" applyNumberFormat="1" applyFont="1" applyFill="1" applyBorder="1" applyAlignment="1">
      <alignment horizontal="center" vertical="center" shrinkToFit="1"/>
    </xf>
    <xf numFmtId="9" fontId="13" fillId="13" borderId="0" xfId="2" applyFont="1" applyFill="1" applyBorder="1" applyAlignment="1">
      <alignment horizontal="left"/>
    </xf>
    <xf numFmtId="9" fontId="13" fillId="2" borderId="38" xfId="0" applyNumberFormat="1" applyFont="1" applyFill="1" applyBorder="1" applyAlignment="1">
      <alignment horizontal="left"/>
    </xf>
    <xf numFmtId="9" fontId="13" fillId="10" borderId="0" xfId="2" applyFont="1" applyFill="1" applyBorder="1" applyAlignment="1">
      <alignment horizontal="left"/>
    </xf>
    <xf numFmtId="0" fontId="13" fillId="13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7" fontId="22" fillId="19" borderId="9" xfId="0" applyNumberFormat="1" applyFont="1" applyFill="1" applyBorder="1" applyAlignment="1">
      <alignment horizontal="center" vertical="center"/>
    </xf>
    <xf numFmtId="167" fontId="22" fillId="19" borderId="9" xfId="0" applyNumberFormat="1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169" fontId="22" fillId="19" borderId="9" xfId="0" applyNumberFormat="1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10" fontId="32" fillId="4" borderId="9" xfId="0" applyNumberFormat="1" applyFont="1" applyFill="1" applyBorder="1" applyAlignment="1">
      <alignment horizontal="center" vertical="center" wrapText="1"/>
    </xf>
    <xf numFmtId="10" fontId="33" fillId="19" borderId="9" xfId="0" applyNumberFormat="1" applyFont="1" applyFill="1" applyBorder="1" applyAlignment="1">
      <alignment horizontal="center" vertical="center" wrapText="1"/>
    </xf>
    <xf numFmtId="0" fontId="33" fillId="19" borderId="9" xfId="0" applyFont="1" applyFill="1" applyBorder="1" applyAlignment="1">
      <alignment horizontal="center" vertical="center"/>
    </xf>
    <xf numFmtId="0" fontId="33" fillId="17" borderId="9" xfId="0" applyFont="1" applyFill="1" applyBorder="1" applyAlignment="1">
      <alignment horizontal="center" vertical="center"/>
    </xf>
    <xf numFmtId="0" fontId="24" fillId="19" borderId="9" xfId="0" applyFont="1" applyFill="1" applyBorder="1" applyAlignment="1">
      <alignment horizontal="center" vertical="center"/>
    </xf>
    <xf numFmtId="0" fontId="28" fillId="12" borderId="48" xfId="0" applyFont="1" applyFill="1" applyBorder="1" applyAlignment="1" applyProtection="1">
      <alignment horizontal="center"/>
      <protection locked="0"/>
    </xf>
    <xf numFmtId="0" fontId="28" fillId="12" borderId="9" xfId="0" applyFont="1" applyFill="1" applyBorder="1" applyAlignment="1" applyProtection="1">
      <alignment horizontal="center"/>
      <protection locked="0"/>
    </xf>
    <xf numFmtId="0" fontId="19" fillId="12" borderId="9" xfId="0" applyFont="1" applyFill="1" applyBorder="1" applyAlignment="1" applyProtection="1">
      <alignment horizontal="center"/>
      <protection locked="0"/>
    </xf>
    <xf numFmtId="0" fontId="13" fillId="2" borderId="47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center"/>
    </xf>
    <xf numFmtId="10" fontId="18" fillId="3" borderId="52" xfId="0" applyNumberFormat="1" applyFont="1" applyFill="1" applyBorder="1" applyAlignment="1">
      <alignment horizontal="center"/>
    </xf>
    <xf numFmtId="0" fontId="18" fillId="3" borderId="53" xfId="0" applyFont="1" applyFill="1" applyBorder="1" applyAlignment="1">
      <alignment horizontal="center"/>
    </xf>
    <xf numFmtId="0" fontId="18" fillId="3" borderId="53" xfId="0" applyFont="1" applyFill="1" applyBorder="1" applyAlignment="1" applyProtection="1">
      <alignment horizontal="center"/>
    </xf>
    <xf numFmtId="0" fontId="18" fillId="13" borderId="53" xfId="0" applyFont="1" applyFill="1" applyBorder="1" applyAlignment="1">
      <alignment horizontal="center"/>
    </xf>
    <xf numFmtId="0" fontId="18" fillId="13" borderId="54" xfId="0" applyFont="1" applyFill="1" applyBorder="1" applyAlignment="1">
      <alignment horizontal="center"/>
    </xf>
    <xf numFmtId="166" fontId="13" fillId="15" borderId="53" xfId="0" applyNumberFormat="1" applyFont="1" applyFill="1" applyBorder="1" applyAlignment="1" applyProtection="1">
      <alignment horizontal="left"/>
    </xf>
    <xf numFmtId="166" fontId="42" fillId="17" borderId="40" xfId="0" applyNumberFormat="1" applyFont="1" applyFill="1" applyBorder="1" applyAlignment="1">
      <alignment vertical="center"/>
    </xf>
    <xf numFmtId="166" fontId="42" fillId="17" borderId="27" xfId="0" applyNumberFormat="1" applyFont="1" applyFill="1" applyBorder="1" applyAlignment="1">
      <alignment vertical="center"/>
    </xf>
    <xf numFmtId="168" fontId="3" fillId="17" borderId="0" xfId="0" applyNumberFormat="1" applyFont="1" applyFill="1" applyBorder="1" applyAlignment="1">
      <alignment horizontal="center" wrapText="1"/>
    </xf>
    <xf numFmtId="168" fontId="3" fillId="17" borderId="38" xfId="0" applyNumberFormat="1" applyFont="1" applyFill="1" applyBorder="1" applyAlignment="1">
      <alignment horizontal="center" wrapText="1"/>
    </xf>
    <xf numFmtId="0" fontId="23" fillId="17" borderId="72" xfId="0" applyFont="1" applyFill="1" applyBorder="1" applyAlignment="1">
      <alignment horizontal="left"/>
    </xf>
    <xf numFmtId="0" fontId="23" fillId="17" borderId="67" xfId="0" applyFont="1" applyFill="1" applyBorder="1" applyAlignment="1">
      <alignment horizontal="left"/>
    </xf>
    <xf numFmtId="0" fontId="4" fillId="12" borderId="13" xfId="0" applyFont="1" applyFill="1" applyBorder="1" applyAlignment="1">
      <alignment horizontal="left"/>
    </xf>
    <xf numFmtId="0" fontId="32" fillId="12" borderId="60" xfId="0" applyFont="1" applyFill="1" applyBorder="1" applyAlignment="1">
      <alignment horizontal="left"/>
    </xf>
    <xf numFmtId="166" fontId="40" fillId="12" borderId="60" xfId="0" applyNumberFormat="1" applyFont="1" applyFill="1" applyBorder="1" applyAlignment="1">
      <alignment vertical="center"/>
    </xf>
    <xf numFmtId="178" fontId="40" fillId="12" borderId="68" xfId="0" applyNumberFormat="1" applyFont="1" applyFill="1" applyBorder="1" applyAlignment="1">
      <alignment horizontal="center" vertical="center"/>
    </xf>
    <xf numFmtId="9" fontId="38" fillId="12" borderId="66" xfId="2" applyFont="1" applyFill="1" applyBorder="1" applyAlignment="1">
      <alignment horizontal="center" vertical="center"/>
    </xf>
    <xf numFmtId="10" fontId="43" fillId="17" borderId="64" xfId="0" applyNumberFormat="1" applyFont="1" applyFill="1" applyBorder="1" applyAlignment="1">
      <alignment horizontal="center" vertical="center"/>
    </xf>
    <xf numFmtId="9" fontId="43" fillId="17" borderId="49" xfId="2" applyNumberFormat="1" applyFont="1" applyFill="1" applyBorder="1" applyAlignment="1">
      <alignment horizontal="center" vertical="center"/>
    </xf>
    <xf numFmtId="0" fontId="45" fillId="17" borderId="9" xfId="0" applyFont="1" applyFill="1" applyBorder="1" applyAlignment="1" applyProtection="1">
      <alignment horizontal="center" vertical="center" wrapText="1"/>
    </xf>
    <xf numFmtId="0" fontId="46" fillId="17" borderId="9" xfId="0" applyFont="1" applyFill="1" applyBorder="1" applyAlignment="1" applyProtection="1">
      <alignment horizontal="center" vertical="center" wrapText="1"/>
    </xf>
    <xf numFmtId="0" fontId="22" fillId="19" borderId="9" xfId="0" applyFont="1" applyFill="1" applyBorder="1" applyAlignment="1" applyProtection="1">
      <alignment horizontal="center" vertical="center" wrapText="1"/>
    </xf>
    <xf numFmtId="177" fontId="29" fillId="20" borderId="75" xfId="0" applyNumberFormat="1" applyFont="1" applyFill="1" applyBorder="1" applyAlignment="1" applyProtection="1">
      <alignment horizontal="left"/>
    </xf>
    <xf numFmtId="177" fontId="30" fillId="20" borderId="76" xfId="0" applyNumberFormat="1" applyFont="1" applyFill="1" applyBorder="1" applyAlignment="1" applyProtection="1">
      <alignment horizontal="left"/>
    </xf>
    <xf numFmtId="166" fontId="31" fillId="19" borderId="9" xfId="0" applyNumberFormat="1" applyFont="1" applyFill="1" applyBorder="1" applyAlignment="1" applyProtection="1">
      <alignment horizontal="right"/>
      <protection locked="0"/>
    </xf>
    <xf numFmtId="166" fontId="41" fillId="15" borderId="47" xfId="0" applyNumberFormat="1" applyFont="1" applyFill="1" applyBorder="1" applyAlignment="1"/>
    <xf numFmtId="166" fontId="41" fillId="15" borderId="74" xfId="0" applyNumberFormat="1" applyFont="1" applyFill="1" applyBorder="1" applyAlignment="1"/>
    <xf numFmtId="166" fontId="45" fillId="15" borderId="73" xfId="0" applyNumberFormat="1" applyFont="1" applyFill="1" applyBorder="1" applyAlignment="1"/>
    <xf numFmtId="168" fontId="47" fillId="4" borderId="9" xfId="0" applyNumberFormat="1" applyFont="1" applyFill="1" applyBorder="1" applyAlignment="1">
      <alignment horizontal="center" vertical="center" wrapText="1"/>
    </xf>
    <xf numFmtId="166" fontId="40" fillId="12" borderId="65" xfId="0" applyNumberFormat="1" applyFont="1" applyFill="1" applyBorder="1" applyAlignment="1">
      <alignment horizontal="center" vertical="center"/>
    </xf>
    <xf numFmtId="166" fontId="18" fillId="18" borderId="35" xfId="0" applyNumberFormat="1" applyFont="1" applyFill="1" applyBorder="1" applyAlignment="1">
      <alignment horizontal="center"/>
    </xf>
    <xf numFmtId="16" fontId="6" fillId="0" borderId="0" xfId="0" applyNumberFormat="1" applyFont="1"/>
    <xf numFmtId="179" fontId="0" fillId="0" borderId="0" xfId="0" applyNumberFormat="1"/>
    <xf numFmtId="14" fontId="0" fillId="0" borderId="0" xfId="0" applyNumberFormat="1"/>
    <xf numFmtId="14" fontId="15" fillId="3" borderId="60" xfId="0" applyNumberFormat="1" applyFont="1" applyFill="1" applyBorder="1" applyAlignment="1" applyProtection="1">
      <alignment horizontal="center" wrapText="1"/>
      <protection locked="0"/>
    </xf>
    <xf numFmtId="14" fontId="15" fillId="3" borderId="39" xfId="0" applyNumberFormat="1" applyFont="1" applyFill="1" applyBorder="1" applyAlignment="1" applyProtection="1">
      <alignment horizontal="center" wrapText="1"/>
      <protection locked="0"/>
    </xf>
    <xf numFmtId="167" fontId="2" fillId="0" borderId="7" xfId="0" applyNumberFormat="1" applyFont="1" applyFill="1" applyBorder="1" applyAlignment="1" applyProtection="1">
      <alignment horizontal="center"/>
      <protection locked="0"/>
    </xf>
    <xf numFmtId="167" fontId="2" fillId="0" borderId="8" xfId="0" applyNumberFormat="1" applyFont="1" applyFill="1" applyBorder="1" applyAlignment="1" applyProtection="1">
      <alignment horizontal="center" wrapText="1"/>
      <protection locked="0"/>
    </xf>
    <xf numFmtId="168" fontId="2" fillId="0" borderId="8" xfId="0" applyNumberFormat="1" applyFont="1" applyFill="1" applyBorder="1" applyAlignment="1" applyProtection="1">
      <alignment horizontal="center" wrapText="1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169" fontId="2" fillId="0" borderId="26" xfId="0" applyNumberFormat="1" applyFont="1" applyFill="1" applyBorder="1" applyAlignment="1" applyProtection="1">
      <alignment horizontal="left"/>
      <protection locked="0"/>
    </xf>
    <xf numFmtId="167" fontId="2" fillId="0" borderId="3" xfId="0" applyNumberFormat="1" applyFont="1" applyFill="1" applyBorder="1" applyAlignment="1" applyProtection="1">
      <alignment horizont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69" fontId="2" fillId="0" borderId="5" xfId="0" applyNumberFormat="1" applyFont="1" applyFill="1" applyBorder="1" applyAlignment="1" applyProtection="1">
      <alignment horizontal="left"/>
      <protection locked="0"/>
    </xf>
    <xf numFmtId="167" fontId="2" fillId="0" borderId="6" xfId="0" applyNumberFormat="1" applyFont="1" applyFill="1" applyBorder="1" applyAlignment="1" applyProtection="1">
      <alignment horizontal="center"/>
      <protection locked="0"/>
    </xf>
    <xf numFmtId="167" fontId="2" fillId="0" borderId="3" xfId="0" applyNumberFormat="1" applyFont="1" applyFill="1" applyBorder="1" applyAlignment="1" applyProtection="1">
      <alignment horizontal="center"/>
      <protection locked="0"/>
    </xf>
    <xf numFmtId="166" fontId="2" fillId="0" borderId="26" xfId="0" applyNumberFormat="1" applyFont="1" applyFill="1" applyBorder="1" applyAlignment="1">
      <alignment horizontal="left"/>
    </xf>
    <xf numFmtId="166" fontId="2" fillId="0" borderId="26" xfId="0" applyNumberFormat="1" applyFont="1" applyFill="1" applyBorder="1" applyAlignment="1" applyProtection="1">
      <alignment horizontal="left"/>
    </xf>
    <xf numFmtId="166" fontId="21" fillId="0" borderId="26" xfId="0" applyNumberFormat="1" applyFont="1" applyFill="1" applyBorder="1" applyAlignment="1">
      <alignment horizontal="left"/>
    </xf>
    <xf numFmtId="10" fontId="21" fillId="0" borderId="27" xfId="0" applyNumberFormat="1" applyFont="1" applyFill="1" applyBorder="1" applyAlignment="1">
      <alignment horizontal="left"/>
    </xf>
    <xf numFmtId="166" fontId="2" fillId="0" borderId="5" xfId="0" applyNumberFormat="1" applyFont="1" applyFill="1" applyBorder="1" applyAlignment="1">
      <alignment horizontal="left"/>
    </xf>
    <xf numFmtId="166" fontId="2" fillId="0" borderId="5" xfId="0" applyNumberFormat="1" applyFont="1" applyFill="1" applyBorder="1" applyAlignment="1" applyProtection="1">
      <alignment horizontal="left"/>
    </xf>
    <xf numFmtId="166" fontId="2" fillId="0" borderId="4" xfId="0" applyNumberFormat="1" applyFont="1" applyFill="1" applyBorder="1" applyAlignment="1">
      <alignment horizontal="left"/>
    </xf>
    <xf numFmtId="10" fontId="21" fillId="0" borderId="2" xfId="0" applyNumberFormat="1" applyFont="1" applyFill="1" applyBorder="1" applyAlignment="1">
      <alignment horizontal="left"/>
    </xf>
    <xf numFmtId="0" fontId="21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166" fontId="13" fillId="0" borderId="6" xfId="0" applyNumberFormat="1" applyFont="1" applyFill="1" applyBorder="1" applyAlignment="1" applyProtection="1">
      <alignment horizontal="left"/>
    </xf>
    <xf numFmtId="166" fontId="15" fillId="0" borderId="6" xfId="0" applyNumberFormat="1" applyFont="1" applyFill="1" applyBorder="1" applyAlignment="1" applyProtection="1">
      <alignment horizontal="left"/>
    </xf>
    <xf numFmtId="166" fontId="15" fillId="0" borderId="7" xfId="2" applyNumberFormat="1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6" fontId="4" fillId="12" borderId="63" xfId="0" applyNumberFormat="1" applyFont="1" applyFill="1" applyBorder="1" applyAlignment="1" applyProtection="1">
      <alignment vertical="center"/>
      <protection locked="0"/>
    </xf>
    <xf numFmtId="0" fontId="48" fillId="17" borderId="9" xfId="0" applyFont="1" applyFill="1" applyBorder="1" applyAlignment="1" applyProtection="1">
      <alignment horizontal="center" vertical="center" wrapText="1"/>
    </xf>
    <xf numFmtId="166" fontId="49" fillId="0" borderId="6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8" fillId="15" borderId="57" xfId="0" applyFont="1" applyFill="1" applyBorder="1" applyAlignment="1" applyProtection="1">
      <alignment horizontal="center"/>
    </xf>
    <xf numFmtId="177" fontId="29" fillId="21" borderId="59" xfId="0" applyNumberFormat="1" applyFont="1" applyFill="1" applyBorder="1" applyAlignment="1" applyProtection="1">
      <alignment horizontal="center"/>
    </xf>
    <xf numFmtId="177" fontId="30" fillId="21" borderId="61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14" fontId="2" fillId="0" borderId="8" xfId="0" applyNumberFormat="1" applyFont="1" applyFill="1" applyBorder="1" applyAlignment="1" applyProtection="1">
      <alignment horizontal="center" wrapText="1"/>
      <protection locked="0"/>
    </xf>
    <xf numFmtId="14" fontId="2" fillId="0" borderId="7" xfId="0" applyNumberFormat="1" applyFont="1" applyFill="1" applyBorder="1" applyAlignment="1" applyProtection="1">
      <alignment horizontal="center"/>
      <protection locked="0"/>
    </xf>
    <xf numFmtId="14" fontId="21" fillId="15" borderId="55" xfId="0" applyNumberFormat="1" applyFont="1" applyFill="1" applyBorder="1" applyAlignment="1">
      <alignment horizontal="left" wrapText="1"/>
    </xf>
    <xf numFmtId="14" fontId="21" fillId="15" borderId="56" xfId="0" applyNumberFormat="1" applyFont="1" applyFill="1" applyBorder="1" applyAlignment="1">
      <alignment horizontal="left" wrapText="1"/>
    </xf>
    <xf numFmtId="14" fontId="21" fillId="15" borderId="25" xfId="0" applyNumberFormat="1" applyFont="1" applyFill="1" applyBorder="1" applyAlignment="1">
      <alignment horizontal="left" wrapText="1"/>
    </xf>
    <xf numFmtId="14" fontId="21" fillId="15" borderId="62" xfId="0" applyNumberFormat="1" applyFont="1" applyFill="1" applyBorder="1" applyAlignment="1">
      <alignment horizontal="left" wrapText="1"/>
    </xf>
    <xf numFmtId="178" fontId="44" fillId="12" borderId="69" xfId="0" applyNumberFormat="1" applyFont="1" applyFill="1" applyBorder="1" applyAlignment="1" applyProtection="1">
      <alignment horizontal="center" vertical="center"/>
    </xf>
    <xf numFmtId="178" fontId="44" fillId="12" borderId="70" xfId="0" applyNumberFormat="1" applyFont="1" applyFill="1" applyBorder="1" applyAlignment="1" applyProtection="1">
      <alignment horizontal="center" vertical="center"/>
    </xf>
    <xf numFmtId="178" fontId="44" fillId="12" borderId="71" xfId="0" applyNumberFormat="1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 wrapText="1"/>
    </xf>
    <xf numFmtId="0" fontId="39" fillId="3" borderId="51" xfId="0" applyFont="1" applyFill="1" applyBorder="1" applyAlignment="1">
      <alignment horizontal="center" vertical="center" wrapText="1"/>
    </xf>
    <xf numFmtId="0" fontId="39" fillId="3" borderId="58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wrapText="1"/>
    </xf>
    <xf numFmtId="0" fontId="17" fillId="3" borderId="34" xfId="0" applyFont="1" applyFill="1" applyBorder="1" applyAlignment="1">
      <alignment horizontal="center" wrapText="1"/>
    </xf>
    <xf numFmtId="168" fontId="34" fillId="17" borderId="47" xfId="0" applyNumberFormat="1" applyFont="1" applyFill="1" applyBorder="1" applyAlignment="1">
      <alignment horizontal="center" wrapText="1"/>
    </xf>
    <xf numFmtId="168" fontId="34" fillId="17" borderId="0" xfId="0" applyNumberFormat="1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/>
    </xf>
    <xf numFmtId="0" fontId="0" fillId="0" borderId="25" xfId="0" applyFont="1" applyBorder="1" applyAlignment="1"/>
    <xf numFmtId="0" fontId="12" fillId="8" borderId="20" xfId="0" applyFont="1" applyFill="1" applyBorder="1" applyAlignment="1">
      <alignment horizontal="center"/>
    </xf>
    <xf numFmtId="0" fontId="6" fillId="0" borderId="21" xfId="0" applyFont="1" applyBorder="1"/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9" fontId="6" fillId="0" borderId="0" xfId="0" applyNumberFormat="1" applyFont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18"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3"/>
      </font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showGridLines="0" tabSelected="1" zoomScale="90" zoomScaleNormal="90" workbookViewId="0" xr3:uid="{AEA406A1-0E4B-5B11-9CD5-51D6E497D94C}">
      <selection activeCell="A6" sqref="A6:X6"/>
    </sheetView>
  </sheetViews>
  <sheetFormatPr defaultColWidth="9.16796875" defaultRowHeight="12.75" x14ac:dyDescent="0.15"/>
  <cols>
    <col min="1" max="1" width="12.5390625" style="43" bestFit="1" customWidth="1"/>
    <col min="2" max="2" width="12.13671875" style="43" bestFit="1" customWidth="1"/>
    <col min="3" max="3" width="9.03515625" style="44" bestFit="1" customWidth="1"/>
    <col min="4" max="4" width="17.39453125" style="45" customWidth="1"/>
    <col min="5" max="5" width="16.046875" style="45" customWidth="1"/>
    <col min="6" max="6" width="17.52734375" style="46" customWidth="1"/>
    <col min="7" max="7" width="15.5078125" style="45" customWidth="1"/>
    <col min="8" max="8" width="15.640625" style="45" customWidth="1"/>
    <col min="9" max="9" width="9.84375" style="46" customWidth="1"/>
    <col min="10" max="10" width="14.5625" style="45" customWidth="1"/>
    <col min="11" max="11" width="12.67578125" style="45" bestFit="1" customWidth="1"/>
    <col min="12" max="12" width="14.5625" style="45" customWidth="1"/>
    <col min="13" max="13" width="14.29296875" style="47" bestFit="1" customWidth="1"/>
    <col min="14" max="14" width="15.5078125" style="45" bestFit="1" customWidth="1"/>
    <col min="15" max="15" width="14.15625" style="45" bestFit="1" customWidth="1"/>
    <col min="16" max="16" width="15.5078125" style="45" bestFit="1" customWidth="1"/>
    <col min="17" max="17" width="14.96875" style="45" bestFit="1" customWidth="1"/>
    <col min="18" max="18" width="15.5078125" style="45" bestFit="1" customWidth="1"/>
    <col min="19" max="19" width="13.6171875" style="45" customWidth="1"/>
    <col min="20" max="20" width="14.96875" style="45" customWidth="1"/>
    <col min="21" max="21" width="14.5625" style="45" bestFit="1" customWidth="1"/>
    <col min="22" max="22" width="20.2265625" style="45" bestFit="1" customWidth="1"/>
    <col min="23" max="23" width="16.1796875" style="80" customWidth="1"/>
    <col min="24" max="24" width="26.96875" style="167" customWidth="1"/>
    <col min="25" max="25" width="46.38671875" style="1" customWidth="1"/>
    <col min="26" max="16384" width="9.16796875" style="1"/>
  </cols>
  <sheetData>
    <row r="1" spans="1:26" ht="13.5" thickBot="1" x14ac:dyDescent="0.2">
      <c r="W1" s="1"/>
    </row>
    <row r="2" spans="1:26" ht="18.75" customHeight="1" thickBot="1" x14ac:dyDescent="0.25">
      <c r="A2" s="188" t="s">
        <v>11</v>
      </c>
      <c r="B2" s="189"/>
      <c r="C2" s="194">
        <f ca="1">B5-TODAY()</f>
        <v>84</v>
      </c>
      <c r="D2" s="110" t="s">
        <v>1</v>
      </c>
      <c r="E2" s="179">
        <f>SUMIF(L8:L69,"&gt;0")+SUMIF(L8:L69,"&lt;0")+E3</f>
        <v>105993.014</v>
      </c>
      <c r="F2" s="180"/>
      <c r="G2" s="181"/>
      <c r="H2" s="96" t="s">
        <v>26</v>
      </c>
      <c r="I2" s="96"/>
      <c r="J2" s="96" t="s">
        <v>88</v>
      </c>
      <c r="K2" s="97" t="s">
        <v>98</v>
      </c>
      <c r="L2" s="98" t="s">
        <v>40</v>
      </c>
      <c r="M2" s="99" t="s">
        <v>14</v>
      </c>
      <c r="N2" s="100" t="s">
        <v>41</v>
      </c>
      <c r="O2" s="100" t="s">
        <v>42</v>
      </c>
      <c r="P2" s="99" t="s">
        <v>17</v>
      </c>
      <c r="Q2" s="101" t="s">
        <v>18</v>
      </c>
      <c r="R2" s="101" t="s">
        <v>19</v>
      </c>
      <c r="S2" s="102" t="s">
        <v>20</v>
      </c>
      <c r="T2" s="125" t="s">
        <v>50</v>
      </c>
      <c r="U2" s="123">
        <f>V2/SUM(U3:U5)</f>
        <v>18.805312499999999</v>
      </c>
      <c r="V2" s="124">
        <f>SUM(V3:V5)</f>
        <v>56415.9375</v>
      </c>
      <c r="W2" s="103" t="s">
        <v>53</v>
      </c>
      <c r="X2" s="168" t="s">
        <v>54</v>
      </c>
    </row>
    <row r="3" spans="1:26" ht="18.75" customHeight="1" thickBot="1" x14ac:dyDescent="0.2">
      <c r="A3" s="190"/>
      <c r="B3" s="191"/>
      <c r="C3" s="195"/>
      <c r="D3" s="111" t="s">
        <v>10</v>
      </c>
      <c r="E3" s="164">
        <v>105000</v>
      </c>
      <c r="F3" s="112" t="s">
        <v>91</v>
      </c>
      <c r="G3" s="113">
        <f>E2-E3</f>
        <v>993.01399999999558</v>
      </c>
      <c r="H3" s="39" t="s">
        <v>27</v>
      </c>
      <c r="I3" s="77">
        <f>COUNTIF(N8:N69,"WIN")</f>
        <v>1</v>
      </c>
      <c r="J3" s="74">
        <f>I3/I5</f>
        <v>1</v>
      </c>
      <c r="K3" s="74">
        <f t="array" ref="K3">AVERAGE(IF(M8:M69&gt;0,M8:M69,""))</f>
        <v>7.5235047491359452E-2</v>
      </c>
      <c r="L3" s="37">
        <v>6000</v>
      </c>
      <c r="M3" s="48">
        <v>5.5</v>
      </c>
      <c r="N3" s="49">
        <f>O3/L3</f>
        <v>5.5162249999999995</v>
      </c>
      <c r="O3" s="50">
        <f>L3*M3*1.00295</f>
        <v>33097.35</v>
      </c>
      <c r="P3" s="38">
        <v>51</v>
      </c>
      <c r="Q3" s="52">
        <f>S3-O3</f>
        <v>270163.95</v>
      </c>
      <c r="R3" s="53">
        <f>Q3/O3</f>
        <v>8.1627063798159067</v>
      </c>
      <c r="S3" s="128">
        <f>P3*L3*0.99105</f>
        <v>303261.3</v>
      </c>
      <c r="T3" s="54">
        <v>0</v>
      </c>
      <c r="U3" s="55">
        <v>0</v>
      </c>
      <c r="V3" s="122">
        <f>T3*U3*1.00295</f>
        <v>0</v>
      </c>
      <c r="W3" s="120" t="e">
        <f>((T3*U3)*12%+(T3*U3))/U3</f>
        <v>#DIV/0!</v>
      </c>
      <c r="X3" s="169" t="e">
        <f>((T3*U3)*-2%+(T3*U3))/U3</f>
        <v>#DIV/0!</v>
      </c>
    </row>
    <row r="4" spans="1:26" ht="18.75" customHeight="1" thickBot="1" x14ac:dyDescent="0.25">
      <c r="A4" s="192">
        <v>2018</v>
      </c>
      <c r="B4" s="193"/>
      <c r="C4" s="106" t="s">
        <v>46</v>
      </c>
      <c r="D4" s="108" t="s">
        <v>90</v>
      </c>
      <c r="E4" s="105">
        <f>SUMIF(L8:L69,"&gt;0")</f>
        <v>993.01399999999921</v>
      </c>
      <c r="F4" s="127" t="s">
        <v>97</v>
      </c>
      <c r="G4" s="114">
        <f>(E2/E3)-100%</f>
        <v>9.4572761904760938E-3</v>
      </c>
      <c r="H4" s="40" t="s">
        <v>28</v>
      </c>
      <c r="I4" s="78">
        <f>COUNTIF(N8:N69,"LOSS")</f>
        <v>0</v>
      </c>
      <c r="J4" s="76">
        <f>I4/I5</f>
        <v>0</v>
      </c>
      <c r="K4" s="76">
        <f t="array" ref="K4">AVERAGE(IF(M8:M69&lt;0,M8:M69,""))</f>
        <v>-1</v>
      </c>
      <c r="L4" s="41" t="s">
        <v>43</v>
      </c>
      <c r="M4" s="42">
        <f>O3-(L3*M3)</f>
        <v>97.349999999998545</v>
      </c>
      <c r="N4" s="182" t="s">
        <v>52</v>
      </c>
      <c r="O4" s="183"/>
      <c r="P4" s="183"/>
      <c r="Q4" s="183"/>
      <c r="R4" s="183"/>
      <c r="S4" s="184"/>
      <c r="T4" s="54">
        <v>18.5</v>
      </c>
      <c r="U4" s="55">
        <v>1500</v>
      </c>
      <c r="V4" s="122">
        <f>T4*U4*1.00295</f>
        <v>27831.862499999999</v>
      </c>
      <c r="W4" s="120">
        <f>((T4*U4)*12%+(T4*U4))/U4</f>
        <v>20.72</v>
      </c>
      <c r="X4" s="169">
        <f>((T4*U4)*-2%+(T4*U4))/U4</f>
        <v>18.13</v>
      </c>
    </row>
    <row r="5" spans="1:26" s="3" customFormat="1" ht="19.5" customHeight="1" thickBot="1" x14ac:dyDescent="0.25">
      <c r="A5" s="132">
        <v>43174</v>
      </c>
      <c r="B5" s="133">
        <v>43281</v>
      </c>
      <c r="C5" s="107" t="s">
        <v>47</v>
      </c>
      <c r="D5" s="109" t="s">
        <v>89</v>
      </c>
      <c r="E5" s="104">
        <f>SUMIF(L8:L69,"&lt;0")</f>
        <v>0</v>
      </c>
      <c r="F5" s="115" t="s">
        <v>92</v>
      </c>
      <c r="G5" s="116">
        <v>1</v>
      </c>
      <c r="H5" s="56" t="s">
        <v>29</v>
      </c>
      <c r="I5" s="79">
        <f>SUM(I3:I4)</f>
        <v>1</v>
      </c>
      <c r="J5" s="75">
        <f>SUM(J3:J4)</f>
        <v>1</v>
      </c>
      <c r="K5" s="75"/>
      <c r="L5" s="57" t="s">
        <v>44</v>
      </c>
      <c r="M5" s="58">
        <f>S3-(L3*P3)</f>
        <v>-2738.7000000000116</v>
      </c>
      <c r="N5" s="185" t="s">
        <v>51</v>
      </c>
      <c r="O5" s="186"/>
      <c r="P5" s="186"/>
      <c r="Q5" s="186"/>
      <c r="R5" s="186"/>
      <c r="S5" s="187"/>
      <c r="T5" s="54">
        <v>19</v>
      </c>
      <c r="U5" s="55">
        <v>1500</v>
      </c>
      <c r="V5" s="122">
        <f>T5*U5*1.00295</f>
        <v>28584.075000000001</v>
      </c>
      <c r="W5" s="121">
        <f>((T5*U5)*12%+(T5*U5))/U5</f>
        <v>21.28</v>
      </c>
      <c r="X5" s="170">
        <f>((T5*U5)*-2%+(T5*U5))/U5</f>
        <v>18.62</v>
      </c>
      <c r="Y5" s="51"/>
      <c r="Z5" s="51"/>
    </row>
    <row r="6" spans="1:26" s="51" customFormat="1" ht="19.5" customHeight="1" x14ac:dyDescent="0.15">
      <c r="A6" s="175" t="s">
        <v>55</v>
      </c>
      <c r="B6" s="176"/>
      <c r="C6" s="176"/>
      <c r="D6" s="176"/>
      <c r="E6" s="176"/>
      <c r="F6" s="177"/>
      <c r="G6" s="177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7"/>
      <c r="W6" s="176"/>
      <c r="X6" s="178"/>
    </row>
    <row r="7" spans="1:26" s="2" customFormat="1" ht="48" customHeight="1" x14ac:dyDescent="0.15">
      <c r="A7" s="81" t="s">
        <v>6</v>
      </c>
      <c r="B7" s="82" t="s">
        <v>7</v>
      </c>
      <c r="C7" s="126" t="s">
        <v>8</v>
      </c>
      <c r="D7" s="83" t="s">
        <v>4</v>
      </c>
      <c r="E7" s="83" t="s">
        <v>0</v>
      </c>
      <c r="F7" s="84" t="s">
        <v>33</v>
      </c>
      <c r="G7" s="83" t="s">
        <v>5</v>
      </c>
      <c r="H7" s="85" t="s">
        <v>12</v>
      </c>
      <c r="I7" s="84" t="s">
        <v>32</v>
      </c>
      <c r="J7" s="119" t="s">
        <v>49</v>
      </c>
      <c r="K7" s="86" t="s">
        <v>1</v>
      </c>
      <c r="L7" s="87" t="s">
        <v>2</v>
      </c>
      <c r="M7" s="88" t="s">
        <v>3</v>
      </c>
      <c r="N7" s="89" t="s">
        <v>34</v>
      </c>
      <c r="O7" s="90" t="s">
        <v>35</v>
      </c>
      <c r="P7" s="90" t="s">
        <v>36</v>
      </c>
      <c r="Q7" s="90" t="s">
        <v>37</v>
      </c>
      <c r="R7" s="117" t="s">
        <v>93</v>
      </c>
      <c r="S7" s="117" t="s">
        <v>94</v>
      </c>
      <c r="T7" s="165" t="s">
        <v>103</v>
      </c>
      <c r="U7" s="118" t="s">
        <v>96</v>
      </c>
      <c r="V7" s="118" t="s">
        <v>95</v>
      </c>
      <c r="W7" s="91" t="s">
        <v>39</v>
      </c>
      <c r="X7" s="91" t="s">
        <v>38</v>
      </c>
      <c r="Y7" s="92" t="s">
        <v>48</v>
      </c>
    </row>
    <row r="8" spans="1:26" ht="13.5" thickBot="1" x14ac:dyDescent="0.2">
      <c r="A8" s="134">
        <v>43180</v>
      </c>
      <c r="B8" s="135"/>
      <c r="C8" s="136" t="str">
        <f t="shared" ref="C8:C39" si="0">IF(B8="","0",B8-A8&amp;"days")</f>
        <v>0</v>
      </c>
      <c r="D8" s="137" t="s">
        <v>108</v>
      </c>
      <c r="E8" s="138">
        <v>3000</v>
      </c>
      <c r="F8" s="139">
        <v>5.7</v>
      </c>
      <c r="G8" s="151">
        <f>H8-(E8*F8)</f>
        <v>50.444999999999709</v>
      </c>
      <c r="H8" s="146">
        <f t="shared" ref="H8:H39" si="1">((((E8*F8)*0.25%)+((E8*F8)*0.25%)*12%))+((E8*F8)*0.01%)+((E8*F8)*0.005%)+((E8*F8))</f>
        <v>17150.445</v>
      </c>
      <c r="I8" s="139"/>
      <c r="J8" s="147">
        <f t="shared" ref="J8:J39" si="2">K8-(E8*I8)</f>
        <v>0</v>
      </c>
      <c r="K8" s="146">
        <f t="shared" ref="K8:K39" si="3">((((I8*E8))))-((((I8*E8)*0.25%)))-((((I8*E8)*0.005%)))-((((I8*E8)*0.01%)))-((((I8*E8)*0.6%)))-((I8*E8)*0.25%)*12%</f>
        <v>0</v>
      </c>
      <c r="L8" s="148">
        <f t="shared" ref="L8:L39" si="4">IF(I8=0,0,K8-H8)</f>
        <v>0</v>
      </c>
      <c r="M8" s="149">
        <f t="shared" ref="M8:M39" si="5">IF(ISERR(K8/H8),"N/A",(K8/H8)-100%)</f>
        <v>-1</v>
      </c>
      <c r="N8" s="154" t="s">
        <v>56</v>
      </c>
      <c r="O8" s="155" t="s">
        <v>111</v>
      </c>
      <c r="P8" s="155" t="s">
        <v>111</v>
      </c>
      <c r="Q8" s="155" t="s">
        <v>112</v>
      </c>
      <c r="R8" s="157">
        <f t="shared" ref="R8:R39" si="6">F8*12%+F8</f>
        <v>6.3840000000000003</v>
      </c>
      <c r="S8" s="157">
        <f t="shared" ref="S8:S39" si="7">F8*22%+F8</f>
        <v>6.9540000000000006</v>
      </c>
      <c r="T8" s="166">
        <f>F8*1.3%+F8</f>
        <v>5.7740999999999998</v>
      </c>
      <c r="U8" s="158">
        <f t="shared" ref="U8:U39" si="8">F8*-1.9%+F8</f>
        <v>5.5917000000000003</v>
      </c>
      <c r="V8" s="159">
        <f t="shared" ref="V8:V39" si="9">F8*-4.9%+F8</f>
        <v>5.4207000000000001</v>
      </c>
      <c r="W8" s="160" t="s">
        <v>106</v>
      </c>
      <c r="X8" s="171"/>
      <c r="Y8" s="93" t="s">
        <v>113</v>
      </c>
    </row>
    <row r="9" spans="1:26" ht="13.5" thickBot="1" x14ac:dyDescent="0.2">
      <c r="A9" s="174">
        <v>43180</v>
      </c>
      <c r="B9" s="173">
        <v>43192</v>
      </c>
      <c r="C9" s="136" t="str">
        <f>IF(B9="","0",B9-A9&amp;"days")</f>
        <v>12days</v>
      </c>
      <c r="D9" s="141" t="s">
        <v>109</v>
      </c>
      <c r="E9" s="142">
        <v>4000</v>
      </c>
      <c r="F9" s="143">
        <v>3.29</v>
      </c>
      <c r="G9" s="151">
        <f t="shared" ref="G9:G39" si="10">H9-(E9*F9)</f>
        <v>38.822000000000116</v>
      </c>
      <c r="H9" s="150">
        <f t="shared" si="1"/>
        <v>13198.822</v>
      </c>
      <c r="I9" s="143">
        <v>3.58</v>
      </c>
      <c r="J9" s="151">
        <f t="shared" si="2"/>
        <v>-128.16400000000067</v>
      </c>
      <c r="K9" s="152">
        <f t="shared" si="3"/>
        <v>14191.835999999999</v>
      </c>
      <c r="L9" s="59">
        <f t="shared" si="4"/>
        <v>993.01399999999921</v>
      </c>
      <c r="M9" s="149">
        <f t="shared" si="5"/>
        <v>7.5235047491359452E-2</v>
      </c>
      <c r="N9" s="154" t="s">
        <v>27</v>
      </c>
      <c r="O9" s="155" t="s">
        <v>111</v>
      </c>
      <c r="P9" s="155" t="s">
        <v>111</v>
      </c>
      <c r="Q9" s="155" t="s">
        <v>112</v>
      </c>
      <c r="R9" s="157">
        <f t="shared" si="6"/>
        <v>3.6848000000000001</v>
      </c>
      <c r="S9" s="157">
        <f t="shared" si="7"/>
        <v>4.0137999999999998</v>
      </c>
      <c r="T9" s="166">
        <f t="shared" ref="T9:T69" si="11">F9*1.3%+F9</f>
        <v>3.33277</v>
      </c>
      <c r="U9" s="158">
        <f t="shared" si="8"/>
        <v>3.22749</v>
      </c>
      <c r="V9" s="159">
        <f t="shared" si="9"/>
        <v>3.12879</v>
      </c>
      <c r="W9" s="160" t="s">
        <v>106</v>
      </c>
      <c r="X9" s="172" t="s">
        <v>107</v>
      </c>
      <c r="Y9" s="94" t="s">
        <v>113</v>
      </c>
    </row>
    <row r="10" spans="1:26" ht="13.5" thickBot="1" x14ac:dyDescent="0.2">
      <c r="A10" s="144">
        <v>43187</v>
      </c>
      <c r="B10" s="140"/>
      <c r="C10" s="136" t="str">
        <f t="shared" si="0"/>
        <v>0</v>
      </c>
      <c r="D10" s="141" t="s">
        <v>110</v>
      </c>
      <c r="E10" s="142">
        <v>3000</v>
      </c>
      <c r="F10" s="143">
        <v>0.98</v>
      </c>
      <c r="G10" s="151">
        <f t="shared" si="10"/>
        <v>8.6729999999997744</v>
      </c>
      <c r="H10" s="150">
        <f t="shared" si="1"/>
        <v>2948.6729999999998</v>
      </c>
      <c r="I10" s="143"/>
      <c r="J10" s="151">
        <f t="shared" si="2"/>
        <v>0</v>
      </c>
      <c r="K10" s="152">
        <f t="shared" si="3"/>
        <v>0</v>
      </c>
      <c r="L10" s="59">
        <f t="shared" si="4"/>
        <v>0</v>
      </c>
      <c r="M10" s="149">
        <f t="shared" si="5"/>
        <v>-1</v>
      </c>
      <c r="N10" s="154" t="s">
        <v>56</v>
      </c>
      <c r="O10" s="155" t="s">
        <v>104</v>
      </c>
      <c r="P10" s="155" t="s">
        <v>104</v>
      </c>
      <c r="Q10" s="155" t="s">
        <v>105</v>
      </c>
      <c r="R10" s="157">
        <f t="shared" si="6"/>
        <v>1.0975999999999999</v>
      </c>
      <c r="S10" s="157">
        <f t="shared" si="7"/>
        <v>1.1956</v>
      </c>
      <c r="T10" s="166">
        <f t="shared" si="11"/>
        <v>0.99273999999999996</v>
      </c>
      <c r="U10" s="158">
        <f t="shared" si="8"/>
        <v>0.96138000000000001</v>
      </c>
      <c r="V10" s="159">
        <f t="shared" si="9"/>
        <v>0.93198000000000003</v>
      </c>
      <c r="W10" s="160" t="s">
        <v>106</v>
      </c>
      <c r="X10" s="172"/>
      <c r="Y10" s="94" t="s">
        <v>114</v>
      </c>
    </row>
    <row r="11" spans="1:26" ht="13.5" thickBot="1" x14ac:dyDescent="0.2">
      <c r="A11" s="144">
        <v>43255</v>
      </c>
      <c r="B11" s="140"/>
      <c r="C11" s="136" t="str">
        <f t="shared" si="0"/>
        <v>0</v>
      </c>
      <c r="D11" s="141" t="s">
        <v>110</v>
      </c>
      <c r="E11" s="142">
        <v>50000</v>
      </c>
      <c r="F11" s="143">
        <v>1.2</v>
      </c>
      <c r="G11" s="151">
        <f t="shared" si="10"/>
        <v>177</v>
      </c>
      <c r="H11" s="150">
        <f t="shared" si="1"/>
        <v>60177</v>
      </c>
      <c r="I11" s="143"/>
      <c r="J11" s="151">
        <f t="shared" si="2"/>
        <v>0</v>
      </c>
      <c r="K11" s="152">
        <f t="shared" si="3"/>
        <v>0</v>
      </c>
      <c r="L11" s="59">
        <f t="shared" si="4"/>
        <v>0</v>
      </c>
      <c r="M11" s="149">
        <f t="shared" si="5"/>
        <v>-1</v>
      </c>
      <c r="N11" s="154" t="s">
        <v>56</v>
      </c>
      <c r="O11" s="156" t="s">
        <v>104</v>
      </c>
      <c r="P11" s="156" t="s">
        <v>104</v>
      </c>
      <c r="Q11" s="156" t="s">
        <v>105</v>
      </c>
      <c r="R11" s="157">
        <f t="shared" si="6"/>
        <v>1.3439999999999999</v>
      </c>
      <c r="S11" s="157">
        <f t="shared" si="7"/>
        <v>1.464</v>
      </c>
      <c r="T11" s="166">
        <f t="shared" si="11"/>
        <v>1.2156</v>
      </c>
      <c r="U11" s="158">
        <f t="shared" si="8"/>
        <v>1.1772</v>
      </c>
      <c r="V11" s="159">
        <f t="shared" si="9"/>
        <v>1.1412</v>
      </c>
      <c r="W11" s="161" t="s">
        <v>39</v>
      </c>
      <c r="X11" s="172"/>
      <c r="Y11" s="94" t="s">
        <v>115</v>
      </c>
    </row>
    <row r="12" spans="1:26" ht="13.5" thickBot="1" x14ac:dyDescent="0.2">
      <c r="A12" s="144"/>
      <c r="B12" s="140"/>
      <c r="C12" s="136" t="str">
        <f t="shared" si="0"/>
        <v>0</v>
      </c>
      <c r="D12" s="141"/>
      <c r="E12" s="142"/>
      <c r="F12" s="143"/>
      <c r="G12" s="151">
        <f t="shared" si="10"/>
        <v>0</v>
      </c>
      <c r="H12" s="150">
        <f t="shared" si="1"/>
        <v>0</v>
      </c>
      <c r="I12" s="143"/>
      <c r="J12" s="151">
        <f t="shared" si="2"/>
        <v>0</v>
      </c>
      <c r="K12" s="152">
        <f t="shared" si="3"/>
        <v>0</v>
      </c>
      <c r="L12" s="59">
        <f t="shared" si="4"/>
        <v>0</v>
      </c>
      <c r="M12" s="149" t="str">
        <f t="shared" si="5"/>
        <v>N/A</v>
      </c>
      <c r="N12" s="154"/>
      <c r="O12" s="156"/>
      <c r="P12" s="156"/>
      <c r="Q12" s="156"/>
      <c r="R12" s="157">
        <f t="shared" si="6"/>
        <v>0</v>
      </c>
      <c r="S12" s="157">
        <f t="shared" si="7"/>
        <v>0</v>
      </c>
      <c r="T12" s="166">
        <f t="shared" si="11"/>
        <v>0</v>
      </c>
      <c r="U12" s="158">
        <f t="shared" si="8"/>
        <v>0</v>
      </c>
      <c r="V12" s="159">
        <f t="shared" si="9"/>
        <v>0</v>
      </c>
      <c r="W12" s="161"/>
      <c r="X12" s="172"/>
      <c r="Y12" s="94"/>
    </row>
    <row r="13" spans="1:26" ht="13.5" thickBot="1" x14ac:dyDescent="0.2">
      <c r="A13" s="144"/>
      <c r="B13" s="145"/>
      <c r="C13" s="136" t="str">
        <f t="shared" si="0"/>
        <v>0</v>
      </c>
      <c r="D13" s="141"/>
      <c r="E13" s="142"/>
      <c r="F13" s="143"/>
      <c r="G13" s="151">
        <f t="shared" si="10"/>
        <v>0</v>
      </c>
      <c r="H13" s="150">
        <f t="shared" si="1"/>
        <v>0</v>
      </c>
      <c r="I13" s="143"/>
      <c r="J13" s="151">
        <f t="shared" si="2"/>
        <v>0</v>
      </c>
      <c r="K13" s="152">
        <f t="shared" si="3"/>
        <v>0</v>
      </c>
      <c r="L13" s="59">
        <f t="shared" si="4"/>
        <v>0</v>
      </c>
      <c r="M13" s="149" t="str">
        <f t="shared" si="5"/>
        <v>N/A</v>
      </c>
      <c r="N13" s="154"/>
      <c r="O13" s="156"/>
      <c r="P13" s="156"/>
      <c r="Q13" s="156"/>
      <c r="R13" s="157">
        <f t="shared" si="6"/>
        <v>0</v>
      </c>
      <c r="S13" s="157">
        <f t="shared" si="7"/>
        <v>0</v>
      </c>
      <c r="T13" s="166">
        <f t="shared" si="11"/>
        <v>0</v>
      </c>
      <c r="U13" s="158">
        <f t="shared" si="8"/>
        <v>0</v>
      </c>
      <c r="V13" s="159">
        <f t="shared" si="9"/>
        <v>0</v>
      </c>
      <c r="W13" s="161"/>
      <c r="X13" s="172"/>
      <c r="Y13" s="94"/>
    </row>
    <row r="14" spans="1:26" ht="13.5" thickBot="1" x14ac:dyDescent="0.2">
      <c r="A14" s="144"/>
      <c r="B14" s="145"/>
      <c r="C14" s="136" t="str">
        <f t="shared" si="0"/>
        <v>0</v>
      </c>
      <c r="D14" s="141"/>
      <c r="E14" s="142"/>
      <c r="F14" s="143"/>
      <c r="G14" s="151">
        <f t="shared" si="10"/>
        <v>0</v>
      </c>
      <c r="H14" s="150">
        <f t="shared" si="1"/>
        <v>0</v>
      </c>
      <c r="I14" s="143"/>
      <c r="J14" s="151">
        <f t="shared" si="2"/>
        <v>0</v>
      </c>
      <c r="K14" s="152">
        <f t="shared" si="3"/>
        <v>0</v>
      </c>
      <c r="L14" s="59">
        <f t="shared" si="4"/>
        <v>0</v>
      </c>
      <c r="M14" s="149" t="str">
        <f t="shared" si="5"/>
        <v>N/A</v>
      </c>
      <c r="N14" s="154"/>
      <c r="O14" s="156"/>
      <c r="P14" s="156"/>
      <c r="Q14" s="156"/>
      <c r="R14" s="157">
        <f t="shared" si="6"/>
        <v>0</v>
      </c>
      <c r="S14" s="157">
        <f t="shared" si="7"/>
        <v>0</v>
      </c>
      <c r="T14" s="166">
        <f t="shared" si="11"/>
        <v>0</v>
      </c>
      <c r="U14" s="158">
        <f t="shared" si="8"/>
        <v>0</v>
      </c>
      <c r="V14" s="159">
        <f t="shared" si="9"/>
        <v>0</v>
      </c>
      <c r="W14" s="161"/>
      <c r="X14" s="172"/>
      <c r="Y14" s="94"/>
    </row>
    <row r="15" spans="1:26" ht="13.5" thickBot="1" x14ac:dyDescent="0.2">
      <c r="A15" s="144"/>
      <c r="B15" s="140"/>
      <c r="C15" s="136" t="str">
        <f t="shared" si="0"/>
        <v>0</v>
      </c>
      <c r="D15" s="141"/>
      <c r="E15" s="142"/>
      <c r="F15" s="143"/>
      <c r="G15" s="151">
        <f t="shared" si="10"/>
        <v>0</v>
      </c>
      <c r="H15" s="150">
        <f t="shared" si="1"/>
        <v>0</v>
      </c>
      <c r="I15" s="143"/>
      <c r="J15" s="151">
        <f t="shared" si="2"/>
        <v>0</v>
      </c>
      <c r="K15" s="152">
        <f t="shared" si="3"/>
        <v>0</v>
      </c>
      <c r="L15" s="59">
        <f t="shared" si="4"/>
        <v>0</v>
      </c>
      <c r="M15" s="149" t="str">
        <f t="shared" si="5"/>
        <v>N/A</v>
      </c>
      <c r="N15" s="154"/>
      <c r="O15" s="156"/>
      <c r="P15" s="156"/>
      <c r="Q15" s="156"/>
      <c r="R15" s="157">
        <f t="shared" si="6"/>
        <v>0</v>
      </c>
      <c r="S15" s="157">
        <f t="shared" si="7"/>
        <v>0</v>
      </c>
      <c r="T15" s="166">
        <f t="shared" si="11"/>
        <v>0</v>
      </c>
      <c r="U15" s="158">
        <f t="shared" si="8"/>
        <v>0</v>
      </c>
      <c r="V15" s="159">
        <f t="shared" si="9"/>
        <v>0</v>
      </c>
      <c r="W15" s="161"/>
      <c r="X15" s="172"/>
      <c r="Y15" s="95"/>
    </row>
    <row r="16" spans="1:26" ht="14.25" customHeight="1" thickBot="1" x14ac:dyDescent="0.2">
      <c r="A16" s="144"/>
      <c r="B16" s="140"/>
      <c r="C16" s="136" t="str">
        <f t="shared" si="0"/>
        <v>0</v>
      </c>
      <c r="D16" s="141"/>
      <c r="E16" s="142"/>
      <c r="F16" s="143"/>
      <c r="G16" s="151">
        <f t="shared" si="10"/>
        <v>0</v>
      </c>
      <c r="H16" s="150">
        <f t="shared" si="1"/>
        <v>0</v>
      </c>
      <c r="I16" s="143"/>
      <c r="J16" s="151">
        <f t="shared" si="2"/>
        <v>0</v>
      </c>
      <c r="K16" s="152">
        <f t="shared" si="3"/>
        <v>0</v>
      </c>
      <c r="L16" s="59">
        <f t="shared" si="4"/>
        <v>0</v>
      </c>
      <c r="M16" s="149" t="str">
        <f t="shared" si="5"/>
        <v>N/A</v>
      </c>
      <c r="N16" s="154"/>
      <c r="O16" s="156"/>
      <c r="P16" s="156"/>
      <c r="Q16" s="156"/>
      <c r="R16" s="157">
        <f t="shared" si="6"/>
        <v>0</v>
      </c>
      <c r="S16" s="157">
        <f t="shared" si="7"/>
        <v>0</v>
      </c>
      <c r="T16" s="166">
        <f t="shared" si="11"/>
        <v>0</v>
      </c>
      <c r="U16" s="158">
        <f t="shared" si="8"/>
        <v>0</v>
      </c>
      <c r="V16" s="159">
        <f t="shared" si="9"/>
        <v>0</v>
      </c>
      <c r="W16" s="161"/>
      <c r="X16" s="172"/>
      <c r="Y16" s="95"/>
    </row>
    <row r="17" spans="1:25" ht="13.5" thickBot="1" x14ac:dyDescent="0.2">
      <c r="A17" s="144"/>
      <c r="B17" s="140"/>
      <c r="C17" s="136" t="str">
        <f t="shared" si="0"/>
        <v>0</v>
      </c>
      <c r="D17" s="141"/>
      <c r="E17" s="142"/>
      <c r="F17" s="143"/>
      <c r="G17" s="151">
        <f t="shared" si="10"/>
        <v>0</v>
      </c>
      <c r="H17" s="150">
        <f t="shared" si="1"/>
        <v>0</v>
      </c>
      <c r="I17" s="143"/>
      <c r="J17" s="151">
        <f t="shared" si="2"/>
        <v>0</v>
      </c>
      <c r="K17" s="152">
        <f t="shared" si="3"/>
        <v>0</v>
      </c>
      <c r="L17" s="59">
        <f t="shared" si="4"/>
        <v>0</v>
      </c>
      <c r="M17" s="149" t="str">
        <f t="shared" si="5"/>
        <v>N/A</v>
      </c>
      <c r="N17" s="154"/>
      <c r="O17" s="156"/>
      <c r="P17" s="156"/>
      <c r="Q17" s="156"/>
      <c r="R17" s="157">
        <f t="shared" si="6"/>
        <v>0</v>
      </c>
      <c r="S17" s="157">
        <f t="shared" si="7"/>
        <v>0</v>
      </c>
      <c r="T17" s="166">
        <f t="shared" si="11"/>
        <v>0</v>
      </c>
      <c r="U17" s="158">
        <f t="shared" si="8"/>
        <v>0</v>
      </c>
      <c r="V17" s="159">
        <f t="shared" si="9"/>
        <v>0</v>
      </c>
      <c r="W17" s="161"/>
      <c r="X17" s="172"/>
      <c r="Y17" s="95"/>
    </row>
    <row r="18" spans="1:25" ht="13.5" thickBot="1" x14ac:dyDescent="0.2">
      <c r="A18" s="144"/>
      <c r="B18" s="140"/>
      <c r="C18" s="136" t="str">
        <f t="shared" si="0"/>
        <v>0</v>
      </c>
      <c r="D18" s="141"/>
      <c r="E18" s="142"/>
      <c r="F18" s="143"/>
      <c r="G18" s="151">
        <f t="shared" si="10"/>
        <v>0</v>
      </c>
      <c r="H18" s="150">
        <f t="shared" si="1"/>
        <v>0</v>
      </c>
      <c r="I18" s="143"/>
      <c r="J18" s="151">
        <f t="shared" si="2"/>
        <v>0</v>
      </c>
      <c r="K18" s="152">
        <f t="shared" si="3"/>
        <v>0</v>
      </c>
      <c r="L18" s="59">
        <f t="shared" si="4"/>
        <v>0</v>
      </c>
      <c r="M18" s="149" t="str">
        <f t="shared" si="5"/>
        <v>N/A</v>
      </c>
      <c r="N18" s="154"/>
      <c r="O18" s="156"/>
      <c r="P18" s="156"/>
      <c r="Q18" s="156"/>
      <c r="R18" s="157">
        <f t="shared" si="6"/>
        <v>0</v>
      </c>
      <c r="S18" s="157">
        <f t="shared" si="7"/>
        <v>0</v>
      </c>
      <c r="T18" s="166">
        <f t="shared" si="11"/>
        <v>0</v>
      </c>
      <c r="U18" s="158">
        <f t="shared" si="8"/>
        <v>0</v>
      </c>
      <c r="V18" s="159">
        <f t="shared" si="9"/>
        <v>0</v>
      </c>
      <c r="W18" s="161"/>
      <c r="X18" s="172"/>
      <c r="Y18" s="95"/>
    </row>
    <row r="19" spans="1:25" ht="13.5" thickBot="1" x14ac:dyDescent="0.2">
      <c r="A19" s="144"/>
      <c r="B19" s="140"/>
      <c r="C19" s="136" t="str">
        <f t="shared" si="0"/>
        <v>0</v>
      </c>
      <c r="D19" s="141"/>
      <c r="E19" s="142"/>
      <c r="F19" s="143"/>
      <c r="G19" s="151">
        <f t="shared" si="10"/>
        <v>0</v>
      </c>
      <c r="H19" s="150">
        <f t="shared" si="1"/>
        <v>0</v>
      </c>
      <c r="I19" s="143"/>
      <c r="J19" s="151">
        <f t="shared" si="2"/>
        <v>0</v>
      </c>
      <c r="K19" s="152">
        <f t="shared" si="3"/>
        <v>0</v>
      </c>
      <c r="L19" s="59">
        <f t="shared" si="4"/>
        <v>0</v>
      </c>
      <c r="M19" s="149" t="str">
        <f t="shared" si="5"/>
        <v>N/A</v>
      </c>
      <c r="N19" s="154"/>
      <c r="O19" s="156"/>
      <c r="P19" s="156"/>
      <c r="Q19" s="156"/>
      <c r="R19" s="157">
        <f t="shared" si="6"/>
        <v>0</v>
      </c>
      <c r="S19" s="157">
        <f t="shared" si="7"/>
        <v>0</v>
      </c>
      <c r="T19" s="166">
        <f t="shared" si="11"/>
        <v>0</v>
      </c>
      <c r="U19" s="158">
        <f t="shared" si="8"/>
        <v>0</v>
      </c>
      <c r="V19" s="159">
        <f t="shared" si="9"/>
        <v>0</v>
      </c>
      <c r="W19" s="161"/>
      <c r="X19" s="172"/>
      <c r="Y19" s="95"/>
    </row>
    <row r="20" spans="1:25" ht="13.5" thickBot="1" x14ac:dyDescent="0.2">
      <c r="A20" s="144"/>
      <c r="B20" s="140"/>
      <c r="C20" s="136" t="str">
        <f t="shared" si="0"/>
        <v>0</v>
      </c>
      <c r="D20" s="141"/>
      <c r="E20" s="142"/>
      <c r="F20" s="143"/>
      <c r="G20" s="151">
        <f t="shared" si="10"/>
        <v>0</v>
      </c>
      <c r="H20" s="150">
        <f t="shared" si="1"/>
        <v>0</v>
      </c>
      <c r="I20" s="143"/>
      <c r="J20" s="151">
        <f t="shared" si="2"/>
        <v>0</v>
      </c>
      <c r="K20" s="152">
        <f t="shared" si="3"/>
        <v>0</v>
      </c>
      <c r="L20" s="59">
        <f t="shared" si="4"/>
        <v>0</v>
      </c>
      <c r="M20" s="149" t="str">
        <f t="shared" si="5"/>
        <v>N/A</v>
      </c>
      <c r="N20" s="154"/>
      <c r="O20" s="156"/>
      <c r="P20" s="156"/>
      <c r="Q20" s="156"/>
      <c r="R20" s="157">
        <f t="shared" si="6"/>
        <v>0</v>
      </c>
      <c r="S20" s="157">
        <f t="shared" si="7"/>
        <v>0</v>
      </c>
      <c r="T20" s="166">
        <f t="shared" si="11"/>
        <v>0</v>
      </c>
      <c r="U20" s="158">
        <f t="shared" si="8"/>
        <v>0</v>
      </c>
      <c r="V20" s="159">
        <f t="shared" si="9"/>
        <v>0</v>
      </c>
      <c r="W20" s="161"/>
      <c r="X20" s="172"/>
      <c r="Y20" s="95"/>
    </row>
    <row r="21" spans="1:25" ht="13.5" thickBot="1" x14ac:dyDescent="0.2">
      <c r="A21" s="144"/>
      <c r="B21" s="140"/>
      <c r="C21" s="136" t="str">
        <f t="shared" si="0"/>
        <v>0</v>
      </c>
      <c r="D21" s="141"/>
      <c r="E21" s="142"/>
      <c r="F21" s="143"/>
      <c r="G21" s="151">
        <f t="shared" si="10"/>
        <v>0</v>
      </c>
      <c r="H21" s="150">
        <f t="shared" si="1"/>
        <v>0</v>
      </c>
      <c r="I21" s="143"/>
      <c r="J21" s="151">
        <f t="shared" si="2"/>
        <v>0</v>
      </c>
      <c r="K21" s="152">
        <f t="shared" si="3"/>
        <v>0</v>
      </c>
      <c r="L21" s="59">
        <f t="shared" si="4"/>
        <v>0</v>
      </c>
      <c r="M21" s="149" t="str">
        <f t="shared" si="5"/>
        <v>N/A</v>
      </c>
      <c r="N21" s="154"/>
      <c r="O21" s="156"/>
      <c r="P21" s="156"/>
      <c r="Q21" s="156"/>
      <c r="R21" s="157">
        <f t="shared" si="6"/>
        <v>0</v>
      </c>
      <c r="S21" s="157">
        <f t="shared" si="7"/>
        <v>0</v>
      </c>
      <c r="T21" s="166">
        <f t="shared" si="11"/>
        <v>0</v>
      </c>
      <c r="U21" s="158">
        <f t="shared" si="8"/>
        <v>0</v>
      </c>
      <c r="V21" s="159">
        <f t="shared" si="9"/>
        <v>0</v>
      </c>
      <c r="W21" s="161"/>
      <c r="X21" s="172"/>
      <c r="Y21" s="95"/>
    </row>
    <row r="22" spans="1:25" ht="13.5" thickBot="1" x14ac:dyDescent="0.2">
      <c r="A22" s="144"/>
      <c r="B22" s="140"/>
      <c r="C22" s="136" t="str">
        <f t="shared" si="0"/>
        <v>0</v>
      </c>
      <c r="D22" s="141"/>
      <c r="E22" s="142"/>
      <c r="F22" s="143"/>
      <c r="G22" s="151">
        <f t="shared" si="10"/>
        <v>0</v>
      </c>
      <c r="H22" s="150">
        <f t="shared" si="1"/>
        <v>0</v>
      </c>
      <c r="I22" s="143"/>
      <c r="J22" s="151">
        <f t="shared" si="2"/>
        <v>0</v>
      </c>
      <c r="K22" s="152">
        <f t="shared" si="3"/>
        <v>0</v>
      </c>
      <c r="L22" s="59">
        <f t="shared" si="4"/>
        <v>0</v>
      </c>
      <c r="M22" s="149" t="str">
        <f t="shared" si="5"/>
        <v>N/A</v>
      </c>
      <c r="N22" s="154"/>
      <c r="O22" s="156"/>
      <c r="P22" s="156"/>
      <c r="Q22" s="156"/>
      <c r="R22" s="157">
        <f t="shared" si="6"/>
        <v>0</v>
      </c>
      <c r="S22" s="157">
        <f t="shared" si="7"/>
        <v>0</v>
      </c>
      <c r="T22" s="166">
        <f t="shared" si="11"/>
        <v>0</v>
      </c>
      <c r="U22" s="158">
        <f t="shared" si="8"/>
        <v>0</v>
      </c>
      <c r="V22" s="159">
        <f t="shared" si="9"/>
        <v>0</v>
      </c>
      <c r="W22" s="161"/>
      <c r="X22" s="172"/>
      <c r="Y22" s="95"/>
    </row>
    <row r="23" spans="1:25" ht="13.5" thickBot="1" x14ac:dyDescent="0.2">
      <c r="A23" s="144"/>
      <c r="B23" s="140"/>
      <c r="C23" s="136" t="str">
        <f t="shared" si="0"/>
        <v>0</v>
      </c>
      <c r="D23" s="141"/>
      <c r="E23" s="142"/>
      <c r="F23" s="143"/>
      <c r="G23" s="151">
        <f t="shared" si="10"/>
        <v>0</v>
      </c>
      <c r="H23" s="150">
        <f t="shared" si="1"/>
        <v>0</v>
      </c>
      <c r="I23" s="143"/>
      <c r="J23" s="151">
        <f t="shared" si="2"/>
        <v>0</v>
      </c>
      <c r="K23" s="152">
        <f t="shared" si="3"/>
        <v>0</v>
      </c>
      <c r="L23" s="59">
        <f t="shared" si="4"/>
        <v>0</v>
      </c>
      <c r="M23" s="149" t="str">
        <f t="shared" si="5"/>
        <v>N/A</v>
      </c>
      <c r="N23" s="154"/>
      <c r="O23" s="156"/>
      <c r="P23" s="156"/>
      <c r="Q23" s="156"/>
      <c r="R23" s="157">
        <f t="shared" si="6"/>
        <v>0</v>
      </c>
      <c r="S23" s="157">
        <f t="shared" si="7"/>
        <v>0</v>
      </c>
      <c r="T23" s="166">
        <f t="shared" si="11"/>
        <v>0</v>
      </c>
      <c r="U23" s="158">
        <f t="shared" si="8"/>
        <v>0</v>
      </c>
      <c r="V23" s="159">
        <f t="shared" si="9"/>
        <v>0</v>
      </c>
      <c r="W23" s="161"/>
      <c r="X23" s="172"/>
      <c r="Y23" s="95"/>
    </row>
    <row r="24" spans="1:25" ht="13.5" thickBot="1" x14ac:dyDescent="0.2">
      <c r="A24" s="144"/>
      <c r="B24" s="140"/>
      <c r="C24" s="136" t="str">
        <f t="shared" si="0"/>
        <v>0</v>
      </c>
      <c r="D24" s="141"/>
      <c r="E24" s="142"/>
      <c r="F24" s="143"/>
      <c r="G24" s="151">
        <f t="shared" si="10"/>
        <v>0</v>
      </c>
      <c r="H24" s="150">
        <f t="shared" si="1"/>
        <v>0</v>
      </c>
      <c r="I24" s="143"/>
      <c r="J24" s="151">
        <f t="shared" si="2"/>
        <v>0</v>
      </c>
      <c r="K24" s="152">
        <f t="shared" si="3"/>
        <v>0</v>
      </c>
      <c r="L24" s="59">
        <f t="shared" si="4"/>
        <v>0</v>
      </c>
      <c r="M24" s="149" t="str">
        <f t="shared" si="5"/>
        <v>N/A</v>
      </c>
      <c r="N24" s="154"/>
      <c r="O24" s="156"/>
      <c r="P24" s="156"/>
      <c r="Q24" s="156"/>
      <c r="R24" s="157">
        <f t="shared" si="6"/>
        <v>0</v>
      </c>
      <c r="S24" s="157">
        <f t="shared" si="7"/>
        <v>0</v>
      </c>
      <c r="T24" s="166">
        <f t="shared" si="11"/>
        <v>0</v>
      </c>
      <c r="U24" s="158">
        <f t="shared" si="8"/>
        <v>0</v>
      </c>
      <c r="V24" s="159">
        <f t="shared" si="9"/>
        <v>0</v>
      </c>
      <c r="W24" s="161"/>
      <c r="X24" s="172"/>
      <c r="Y24" s="95"/>
    </row>
    <row r="25" spans="1:25" ht="13.5" thickBot="1" x14ac:dyDescent="0.2">
      <c r="A25" s="144"/>
      <c r="B25" s="140"/>
      <c r="C25" s="136" t="str">
        <f t="shared" si="0"/>
        <v>0</v>
      </c>
      <c r="D25" s="141"/>
      <c r="E25" s="142"/>
      <c r="F25" s="143"/>
      <c r="G25" s="151">
        <f t="shared" si="10"/>
        <v>0</v>
      </c>
      <c r="H25" s="150">
        <f t="shared" si="1"/>
        <v>0</v>
      </c>
      <c r="I25" s="143"/>
      <c r="J25" s="151">
        <f t="shared" si="2"/>
        <v>0</v>
      </c>
      <c r="K25" s="152">
        <f t="shared" si="3"/>
        <v>0</v>
      </c>
      <c r="L25" s="59">
        <f t="shared" si="4"/>
        <v>0</v>
      </c>
      <c r="M25" s="149" t="str">
        <f t="shared" si="5"/>
        <v>N/A</v>
      </c>
      <c r="N25" s="154"/>
      <c r="O25" s="156"/>
      <c r="P25" s="156"/>
      <c r="Q25" s="156"/>
      <c r="R25" s="157">
        <f t="shared" si="6"/>
        <v>0</v>
      </c>
      <c r="S25" s="157">
        <f t="shared" si="7"/>
        <v>0</v>
      </c>
      <c r="T25" s="166">
        <f t="shared" si="11"/>
        <v>0</v>
      </c>
      <c r="U25" s="158">
        <f t="shared" si="8"/>
        <v>0</v>
      </c>
      <c r="V25" s="159">
        <f t="shared" si="9"/>
        <v>0</v>
      </c>
      <c r="W25" s="161"/>
      <c r="X25" s="172"/>
      <c r="Y25" s="95"/>
    </row>
    <row r="26" spans="1:25" ht="13.5" thickBot="1" x14ac:dyDescent="0.2">
      <c r="A26" s="144"/>
      <c r="B26" s="140"/>
      <c r="C26" s="136" t="str">
        <f t="shared" si="0"/>
        <v>0</v>
      </c>
      <c r="D26" s="141"/>
      <c r="E26" s="142"/>
      <c r="F26" s="143"/>
      <c r="G26" s="151">
        <f t="shared" si="10"/>
        <v>0</v>
      </c>
      <c r="H26" s="150">
        <f t="shared" si="1"/>
        <v>0</v>
      </c>
      <c r="I26" s="143"/>
      <c r="J26" s="151">
        <f t="shared" si="2"/>
        <v>0</v>
      </c>
      <c r="K26" s="152">
        <f t="shared" si="3"/>
        <v>0</v>
      </c>
      <c r="L26" s="59">
        <f t="shared" si="4"/>
        <v>0</v>
      </c>
      <c r="M26" s="149" t="str">
        <f t="shared" si="5"/>
        <v>N/A</v>
      </c>
      <c r="N26" s="154"/>
      <c r="O26" s="156"/>
      <c r="P26" s="156"/>
      <c r="Q26" s="156"/>
      <c r="R26" s="157">
        <f t="shared" si="6"/>
        <v>0</v>
      </c>
      <c r="S26" s="157">
        <f t="shared" si="7"/>
        <v>0</v>
      </c>
      <c r="T26" s="166">
        <f t="shared" si="11"/>
        <v>0</v>
      </c>
      <c r="U26" s="158">
        <f t="shared" si="8"/>
        <v>0</v>
      </c>
      <c r="V26" s="159">
        <f t="shared" si="9"/>
        <v>0</v>
      </c>
      <c r="W26" s="161"/>
      <c r="X26" s="172"/>
      <c r="Y26" s="95"/>
    </row>
    <row r="27" spans="1:25" ht="13.5" thickBot="1" x14ac:dyDescent="0.2">
      <c r="A27" s="144"/>
      <c r="B27" s="140"/>
      <c r="C27" s="136" t="str">
        <f t="shared" si="0"/>
        <v>0</v>
      </c>
      <c r="D27" s="141"/>
      <c r="E27" s="142"/>
      <c r="F27" s="143"/>
      <c r="G27" s="151">
        <f t="shared" si="10"/>
        <v>0</v>
      </c>
      <c r="H27" s="150">
        <f t="shared" si="1"/>
        <v>0</v>
      </c>
      <c r="I27" s="143"/>
      <c r="J27" s="151">
        <f t="shared" si="2"/>
        <v>0</v>
      </c>
      <c r="K27" s="152">
        <f t="shared" si="3"/>
        <v>0</v>
      </c>
      <c r="L27" s="59">
        <f t="shared" si="4"/>
        <v>0</v>
      </c>
      <c r="M27" s="149" t="str">
        <f t="shared" si="5"/>
        <v>N/A</v>
      </c>
      <c r="N27" s="154"/>
      <c r="O27" s="156"/>
      <c r="P27" s="156"/>
      <c r="Q27" s="156"/>
      <c r="R27" s="157">
        <f t="shared" si="6"/>
        <v>0</v>
      </c>
      <c r="S27" s="157">
        <f t="shared" si="7"/>
        <v>0</v>
      </c>
      <c r="T27" s="166">
        <f t="shared" si="11"/>
        <v>0</v>
      </c>
      <c r="U27" s="158">
        <f t="shared" si="8"/>
        <v>0</v>
      </c>
      <c r="V27" s="159">
        <f t="shared" si="9"/>
        <v>0</v>
      </c>
      <c r="W27" s="161"/>
      <c r="X27" s="172"/>
      <c r="Y27" s="95"/>
    </row>
    <row r="28" spans="1:25" ht="13.5" thickBot="1" x14ac:dyDescent="0.2">
      <c r="A28" s="144"/>
      <c r="B28" s="140"/>
      <c r="C28" s="136" t="str">
        <f t="shared" si="0"/>
        <v>0</v>
      </c>
      <c r="D28" s="141"/>
      <c r="E28" s="142"/>
      <c r="F28" s="143"/>
      <c r="G28" s="151">
        <f t="shared" si="10"/>
        <v>0</v>
      </c>
      <c r="H28" s="150">
        <f t="shared" si="1"/>
        <v>0</v>
      </c>
      <c r="I28" s="143"/>
      <c r="J28" s="151">
        <f t="shared" si="2"/>
        <v>0</v>
      </c>
      <c r="K28" s="152">
        <f t="shared" si="3"/>
        <v>0</v>
      </c>
      <c r="L28" s="59">
        <f t="shared" si="4"/>
        <v>0</v>
      </c>
      <c r="M28" s="149" t="str">
        <f t="shared" si="5"/>
        <v>N/A</v>
      </c>
      <c r="N28" s="154"/>
      <c r="O28" s="156"/>
      <c r="P28" s="156"/>
      <c r="Q28" s="156"/>
      <c r="R28" s="157">
        <f t="shared" si="6"/>
        <v>0</v>
      </c>
      <c r="S28" s="157">
        <f t="shared" si="7"/>
        <v>0</v>
      </c>
      <c r="T28" s="166">
        <f t="shared" si="11"/>
        <v>0</v>
      </c>
      <c r="U28" s="158">
        <f t="shared" si="8"/>
        <v>0</v>
      </c>
      <c r="V28" s="159">
        <f t="shared" si="9"/>
        <v>0</v>
      </c>
      <c r="W28" s="161"/>
      <c r="X28" s="172"/>
      <c r="Y28" s="95"/>
    </row>
    <row r="29" spans="1:25" ht="13.5" thickBot="1" x14ac:dyDescent="0.2">
      <c r="A29" s="144"/>
      <c r="B29" s="140"/>
      <c r="C29" s="136" t="str">
        <f t="shared" si="0"/>
        <v>0</v>
      </c>
      <c r="D29" s="141"/>
      <c r="E29" s="142"/>
      <c r="F29" s="143"/>
      <c r="G29" s="151">
        <f t="shared" si="10"/>
        <v>0</v>
      </c>
      <c r="H29" s="150">
        <f t="shared" si="1"/>
        <v>0</v>
      </c>
      <c r="I29" s="143"/>
      <c r="J29" s="151">
        <f t="shared" si="2"/>
        <v>0</v>
      </c>
      <c r="K29" s="152">
        <f t="shared" si="3"/>
        <v>0</v>
      </c>
      <c r="L29" s="59">
        <f t="shared" si="4"/>
        <v>0</v>
      </c>
      <c r="M29" s="149" t="str">
        <f t="shared" si="5"/>
        <v>N/A</v>
      </c>
      <c r="N29" s="154"/>
      <c r="O29" s="156"/>
      <c r="P29" s="156"/>
      <c r="Q29" s="156"/>
      <c r="R29" s="157">
        <f t="shared" si="6"/>
        <v>0</v>
      </c>
      <c r="S29" s="157">
        <f t="shared" si="7"/>
        <v>0</v>
      </c>
      <c r="T29" s="166">
        <f t="shared" si="11"/>
        <v>0</v>
      </c>
      <c r="U29" s="158">
        <f t="shared" si="8"/>
        <v>0</v>
      </c>
      <c r="V29" s="159">
        <f t="shared" si="9"/>
        <v>0</v>
      </c>
      <c r="W29" s="161"/>
      <c r="X29" s="172"/>
      <c r="Y29" s="95"/>
    </row>
    <row r="30" spans="1:25" ht="13.5" thickBot="1" x14ac:dyDescent="0.2">
      <c r="A30" s="144"/>
      <c r="B30" s="140"/>
      <c r="C30" s="136" t="str">
        <f t="shared" si="0"/>
        <v>0</v>
      </c>
      <c r="D30" s="141"/>
      <c r="E30" s="142"/>
      <c r="F30" s="143"/>
      <c r="G30" s="151">
        <f t="shared" si="10"/>
        <v>0</v>
      </c>
      <c r="H30" s="150">
        <f t="shared" si="1"/>
        <v>0</v>
      </c>
      <c r="I30" s="143"/>
      <c r="J30" s="151">
        <f t="shared" si="2"/>
        <v>0</v>
      </c>
      <c r="K30" s="152">
        <f t="shared" si="3"/>
        <v>0</v>
      </c>
      <c r="L30" s="59">
        <f t="shared" si="4"/>
        <v>0</v>
      </c>
      <c r="M30" s="149" t="str">
        <f t="shared" si="5"/>
        <v>N/A</v>
      </c>
      <c r="N30" s="154"/>
      <c r="O30" s="156"/>
      <c r="P30" s="156"/>
      <c r="Q30" s="156"/>
      <c r="R30" s="157">
        <f t="shared" si="6"/>
        <v>0</v>
      </c>
      <c r="S30" s="157">
        <f t="shared" si="7"/>
        <v>0</v>
      </c>
      <c r="T30" s="166">
        <f t="shared" si="11"/>
        <v>0</v>
      </c>
      <c r="U30" s="158">
        <f t="shared" si="8"/>
        <v>0</v>
      </c>
      <c r="V30" s="159">
        <f t="shared" si="9"/>
        <v>0</v>
      </c>
      <c r="W30" s="161"/>
      <c r="X30" s="172"/>
      <c r="Y30" s="95"/>
    </row>
    <row r="31" spans="1:25" ht="13.5" thickBot="1" x14ac:dyDescent="0.2">
      <c r="A31" s="144"/>
      <c r="B31" s="140"/>
      <c r="C31" s="136" t="str">
        <f t="shared" si="0"/>
        <v>0</v>
      </c>
      <c r="D31" s="141"/>
      <c r="E31" s="142"/>
      <c r="F31" s="143"/>
      <c r="G31" s="151">
        <f t="shared" si="10"/>
        <v>0</v>
      </c>
      <c r="H31" s="150">
        <f t="shared" si="1"/>
        <v>0</v>
      </c>
      <c r="I31" s="143"/>
      <c r="J31" s="151">
        <f t="shared" si="2"/>
        <v>0</v>
      </c>
      <c r="K31" s="152">
        <f t="shared" si="3"/>
        <v>0</v>
      </c>
      <c r="L31" s="59">
        <f t="shared" si="4"/>
        <v>0</v>
      </c>
      <c r="M31" s="149" t="str">
        <f t="shared" si="5"/>
        <v>N/A</v>
      </c>
      <c r="N31" s="154"/>
      <c r="O31" s="156"/>
      <c r="P31" s="156"/>
      <c r="Q31" s="156"/>
      <c r="R31" s="157">
        <f t="shared" si="6"/>
        <v>0</v>
      </c>
      <c r="S31" s="157">
        <f t="shared" si="7"/>
        <v>0</v>
      </c>
      <c r="T31" s="166">
        <f t="shared" si="11"/>
        <v>0</v>
      </c>
      <c r="U31" s="158">
        <f t="shared" si="8"/>
        <v>0</v>
      </c>
      <c r="V31" s="159">
        <f t="shared" si="9"/>
        <v>0</v>
      </c>
      <c r="W31" s="161"/>
      <c r="X31" s="172"/>
      <c r="Y31" s="95"/>
    </row>
    <row r="32" spans="1:25" ht="13.5" thickBot="1" x14ac:dyDescent="0.2">
      <c r="A32" s="144"/>
      <c r="B32" s="140"/>
      <c r="C32" s="136" t="str">
        <f t="shared" si="0"/>
        <v>0</v>
      </c>
      <c r="D32" s="141"/>
      <c r="E32" s="142"/>
      <c r="F32" s="143"/>
      <c r="G32" s="151">
        <f t="shared" si="10"/>
        <v>0</v>
      </c>
      <c r="H32" s="150">
        <f t="shared" si="1"/>
        <v>0</v>
      </c>
      <c r="I32" s="143"/>
      <c r="J32" s="151">
        <f t="shared" si="2"/>
        <v>0</v>
      </c>
      <c r="K32" s="152">
        <f t="shared" si="3"/>
        <v>0</v>
      </c>
      <c r="L32" s="59">
        <f t="shared" si="4"/>
        <v>0</v>
      </c>
      <c r="M32" s="149" t="str">
        <f t="shared" si="5"/>
        <v>N/A</v>
      </c>
      <c r="N32" s="154"/>
      <c r="O32" s="156"/>
      <c r="P32" s="156"/>
      <c r="Q32" s="156"/>
      <c r="R32" s="157">
        <f t="shared" si="6"/>
        <v>0</v>
      </c>
      <c r="S32" s="157">
        <f t="shared" si="7"/>
        <v>0</v>
      </c>
      <c r="T32" s="166">
        <f t="shared" si="11"/>
        <v>0</v>
      </c>
      <c r="U32" s="158">
        <f t="shared" si="8"/>
        <v>0</v>
      </c>
      <c r="V32" s="159">
        <f t="shared" si="9"/>
        <v>0</v>
      </c>
      <c r="W32" s="161"/>
      <c r="X32" s="172"/>
      <c r="Y32" s="95"/>
    </row>
    <row r="33" spans="1:25" ht="13.5" thickBot="1" x14ac:dyDescent="0.2">
      <c r="A33" s="144"/>
      <c r="B33" s="140"/>
      <c r="C33" s="136" t="str">
        <f t="shared" si="0"/>
        <v>0</v>
      </c>
      <c r="D33" s="141"/>
      <c r="E33" s="142"/>
      <c r="F33" s="143"/>
      <c r="G33" s="151">
        <f t="shared" si="10"/>
        <v>0</v>
      </c>
      <c r="H33" s="150">
        <f t="shared" si="1"/>
        <v>0</v>
      </c>
      <c r="I33" s="143"/>
      <c r="J33" s="151">
        <f t="shared" si="2"/>
        <v>0</v>
      </c>
      <c r="K33" s="152">
        <f t="shared" si="3"/>
        <v>0</v>
      </c>
      <c r="L33" s="59">
        <f t="shared" si="4"/>
        <v>0</v>
      </c>
      <c r="M33" s="149" t="str">
        <f t="shared" si="5"/>
        <v>N/A</v>
      </c>
      <c r="N33" s="154"/>
      <c r="O33" s="156"/>
      <c r="P33" s="156"/>
      <c r="Q33" s="156"/>
      <c r="R33" s="157">
        <f t="shared" si="6"/>
        <v>0</v>
      </c>
      <c r="S33" s="157">
        <f t="shared" si="7"/>
        <v>0</v>
      </c>
      <c r="T33" s="166">
        <f t="shared" si="11"/>
        <v>0</v>
      </c>
      <c r="U33" s="158">
        <f t="shared" si="8"/>
        <v>0</v>
      </c>
      <c r="V33" s="159">
        <f t="shared" si="9"/>
        <v>0</v>
      </c>
      <c r="W33" s="161"/>
      <c r="X33" s="172"/>
      <c r="Y33" s="95"/>
    </row>
    <row r="34" spans="1:25" ht="13.5" thickBot="1" x14ac:dyDescent="0.2">
      <c r="A34" s="144"/>
      <c r="B34" s="140"/>
      <c r="C34" s="136" t="str">
        <f t="shared" si="0"/>
        <v>0</v>
      </c>
      <c r="D34" s="141"/>
      <c r="E34" s="142"/>
      <c r="F34" s="143"/>
      <c r="G34" s="151">
        <f t="shared" si="10"/>
        <v>0</v>
      </c>
      <c r="H34" s="150">
        <f t="shared" si="1"/>
        <v>0</v>
      </c>
      <c r="I34" s="143"/>
      <c r="J34" s="151">
        <f t="shared" si="2"/>
        <v>0</v>
      </c>
      <c r="K34" s="152">
        <f t="shared" si="3"/>
        <v>0</v>
      </c>
      <c r="L34" s="59">
        <f t="shared" si="4"/>
        <v>0</v>
      </c>
      <c r="M34" s="149" t="str">
        <f t="shared" si="5"/>
        <v>N/A</v>
      </c>
      <c r="N34" s="154"/>
      <c r="O34" s="156"/>
      <c r="P34" s="156"/>
      <c r="Q34" s="156"/>
      <c r="R34" s="157">
        <f t="shared" si="6"/>
        <v>0</v>
      </c>
      <c r="S34" s="157">
        <f t="shared" si="7"/>
        <v>0</v>
      </c>
      <c r="T34" s="166">
        <f t="shared" si="11"/>
        <v>0</v>
      </c>
      <c r="U34" s="158">
        <f t="shared" si="8"/>
        <v>0</v>
      </c>
      <c r="V34" s="159">
        <f t="shared" si="9"/>
        <v>0</v>
      </c>
      <c r="W34" s="161"/>
      <c r="X34" s="172"/>
      <c r="Y34" s="95"/>
    </row>
    <row r="35" spans="1:25" ht="13.5" thickBot="1" x14ac:dyDescent="0.2">
      <c r="A35" s="144"/>
      <c r="B35" s="140"/>
      <c r="C35" s="136" t="str">
        <f t="shared" si="0"/>
        <v>0</v>
      </c>
      <c r="D35" s="141"/>
      <c r="E35" s="142"/>
      <c r="F35" s="143"/>
      <c r="G35" s="151">
        <f t="shared" si="10"/>
        <v>0</v>
      </c>
      <c r="H35" s="150">
        <f t="shared" si="1"/>
        <v>0</v>
      </c>
      <c r="I35" s="143"/>
      <c r="J35" s="151">
        <f t="shared" si="2"/>
        <v>0</v>
      </c>
      <c r="K35" s="152">
        <f t="shared" si="3"/>
        <v>0</v>
      </c>
      <c r="L35" s="59">
        <f t="shared" si="4"/>
        <v>0</v>
      </c>
      <c r="M35" s="149" t="str">
        <f t="shared" si="5"/>
        <v>N/A</v>
      </c>
      <c r="N35" s="154"/>
      <c r="O35" s="156"/>
      <c r="P35" s="156"/>
      <c r="Q35" s="156"/>
      <c r="R35" s="157">
        <f t="shared" si="6"/>
        <v>0</v>
      </c>
      <c r="S35" s="157">
        <f t="shared" si="7"/>
        <v>0</v>
      </c>
      <c r="T35" s="166">
        <f t="shared" si="11"/>
        <v>0</v>
      </c>
      <c r="U35" s="158">
        <f t="shared" si="8"/>
        <v>0</v>
      </c>
      <c r="V35" s="159">
        <f t="shared" si="9"/>
        <v>0</v>
      </c>
      <c r="W35" s="161"/>
      <c r="X35" s="172"/>
      <c r="Y35" s="95"/>
    </row>
    <row r="36" spans="1:25" ht="13.5" thickBot="1" x14ac:dyDescent="0.2">
      <c r="A36" s="144"/>
      <c r="B36" s="140"/>
      <c r="C36" s="136" t="str">
        <f t="shared" si="0"/>
        <v>0</v>
      </c>
      <c r="D36" s="141"/>
      <c r="E36" s="142"/>
      <c r="F36" s="143"/>
      <c r="G36" s="151">
        <f t="shared" si="10"/>
        <v>0</v>
      </c>
      <c r="H36" s="150">
        <f t="shared" si="1"/>
        <v>0</v>
      </c>
      <c r="I36" s="143"/>
      <c r="J36" s="151">
        <f t="shared" si="2"/>
        <v>0</v>
      </c>
      <c r="K36" s="152">
        <f t="shared" si="3"/>
        <v>0</v>
      </c>
      <c r="L36" s="59">
        <f t="shared" si="4"/>
        <v>0</v>
      </c>
      <c r="M36" s="149" t="str">
        <f t="shared" si="5"/>
        <v>N/A</v>
      </c>
      <c r="N36" s="154"/>
      <c r="O36" s="156"/>
      <c r="P36" s="156"/>
      <c r="Q36" s="156"/>
      <c r="R36" s="157">
        <f t="shared" si="6"/>
        <v>0</v>
      </c>
      <c r="S36" s="157">
        <f t="shared" si="7"/>
        <v>0</v>
      </c>
      <c r="T36" s="166">
        <f t="shared" si="11"/>
        <v>0</v>
      </c>
      <c r="U36" s="158">
        <f t="shared" si="8"/>
        <v>0</v>
      </c>
      <c r="V36" s="159">
        <f t="shared" si="9"/>
        <v>0</v>
      </c>
      <c r="W36" s="161"/>
      <c r="X36" s="172"/>
      <c r="Y36" s="95"/>
    </row>
    <row r="37" spans="1:25" ht="13.5" thickBot="1" x14ac:dyDescent="0.2">
      <c r="A37" s="144"/>
      <c r="B37" s="140"/>
      <c r="C37" s="136" t="str">
        <f t="shared" si="0"/>
        <v>0</v>
      </c>
      <c r="D37" s="141"/>
      <c r="E37" s="142"/>
      <c r="F37" s="143"/>
      <c r="G37" s="151">
        <f t="shared" si="10"/>
        <v>0</v>
      </c>
      <c r="H37" s="150">
        <f t="shared" si="1"/>
        <v>0</v>
      </c>
      <c r="I37" s="143"/>
      <c r="J37" s="151">
        <f t="shared" si="2"/>
        <v>0</v>
      </c>
      <c r="K37" s="152">
        <f t="shared" si="3"/>
        <v>0</v>
      </c>
      <c r="L37" s="59">
        <f t="shared" si="4"/>
        <v>0</v>
      </c>
      <c r="M37" s="149" t="str">
        <f t="shared" si="5"/>
        <v>N/A</v>
      </c>
      <c r="N37" s="154"/>
      <c r="O37" s="156"/>
      <c r="P37" s="156"/>
      <c r="Q37" s="156"/>
      <c r="R37" s="157">
        <f t="shared" si="6"/>
        <v>0</v>
      </c>
      <c r="S37" s="157">
        <f t="shared" si="7"/>
        <v>0</v>
      </c>
      <c r="T37" s="166">
        <f t="shared" si="11"/>
        <v>0</v>
      </c>
      <c r="U37" s="158">
        <f t="shared" si="8"/>
        <v>0</v>
      </c>
      <c r="V37" s="159">
        <f t="shared" si="9"/>
        <v>0</v>
      </c>
      <c r="W37" s="161"/>
      <c r="X37" s="172"/>
      <c r="Y37" s="95"/>
    </row>
    <row r="38" spans="1:25" ht="13.5" thickBot="1" x14ac:dyDescent="0.2">
      <c r="A38" s="144"/>
      <c r="B38" s="140"/>
      <c r="C38" s="136" t="str">
        <f t="shared" si="0"/>
        <v>0</v>
      </c>
      <c r="D38" s="141"/>
      <c r="E38" s="142"/>
      <c r="F38" s="143"/>
      <c r="G38" s="151">
        <f t="shared" si="10"/>
        <v>0</v>
      </c>
      <c r="H38" s="150">
        <f t="shared" si="1"/>
        <v>0</v>
      </c>
      <c r="I38" s="143"/>
      <c r="J38" s="151">
        <f t="shared" si="2"/>
        <v>0</v>
      </c>
      <c r="K38" s="152">
        <f t="shared" si="3"/>
        <v>0</v>
      </c>
      <c r="L38" s="59">
        <f t="shared" si="4"/>
        <v>0</v>
      </c>
      <c r="M38" s="149" t="str">
        <f t="shared" si="5"/>
        <v>N/A</v>
      </c>
      <c r="N38" s="154"/>
      <c r="O38" s="156"/>
      <c r="P38" s="156"/>
      <c r="Q38" s="156"/>
      <c r="R38" s="157">
        <f t="shared" si="6"/>
        <v>0</v>
      </c>
      <c r="S38" s="157">
        <f t="shared" si="7"/>
        <v>0</v>
      </c>
      <c r="T38" s="166">
        <f t="shared" si="11"/>
        <v>0</v>
      </c>
      <c r="U38" s="158">
        <f t="shared" si="8"/>
        <v>0</v>
      </c>
      <c r="V38" s="159">
        <f t="shared" si="9"/>
        <v>0</v>
      </c>
      <c r="W38" s="161"/>
      <c r="X38" s="172"/>
      <c r="Y38" s="95"/>
    </row>
    <row r="39" spans="1:25" ht="13.5" thickBot="1" x14ac:dyDescent="0.2">
      <c r="A39" s="144"/>
      <c r="B39" s="140"/>
      <c r="C39" s="136" t="str">
        <f t="shared" si="0"/>
        <v>0</v>
      </c>
      <c r="D39" s="141"/>
      <c r="E39" s="142"/>
      <c r="F39" s="143"/>
      <c r="G39" s="151">
        <f t="shared" si="10"/>
        <v>0</v>
      </c>
      <c r="H39" s="150">
        <f t="shared" si="1"/>
        <v>0</v>
      </c>
      <c r="I39" s="143"/>
      <c r="J39" s="151">
        <f t="shared" si="2"/>
        <v>0</v>
      </c>
      <c r="K39" s="152">
        <f t="shared" si="3"/>
        <v>0</v>
      </c>
      <c r="L39" s="59">
        <f t="shared" si="4"/>
        <v>0</v>
      </c>
      <c r="M39" s="149" t="str">
        <f t="shared" si="5"/>
        <v>N/A</v>
      </c>
      <c r="N39" s="154"/>
      <c r="O39" s="156"/>
      <c r="P39" s="156"/>
      <c r="Q39" s="156"/>
      <c r="R39" s="157">
        <f t="shared" si="6"/>
        <v>0</v>
      </c>
      <c r="S39" s="157">
        <f t="shared" si="7"/>
        <v>0</v>
      </c>
      <c r="T39" s="166">
        <f t="shared" si="11"/>
        <v>0</v>
      </c>
      <c r="U39" s="158">
        <f t="shared" si="8"/>
        <v>0</v>
      </c>
      <c r="V39" s="159">
        <f t="shared" si="9"/>
        <v>0</v>
      </c>
      <c r="W39" s="161"/>
      <c r="X39" s="172"/>
      <c r="Y39" s="95"/>
    </row>
    <row r="40" spans="1:25" ht="13.5" thickBot="1" x14ac:dyDescent="0.2">
      <c r="A40" s="144"/>
      <c r="B40" s="140"/>
      <c r="C40" s="136" t="str">
        <f t="shared" ref="C40:C69" si="12">IF(B40="","0",B40-A40&amp;"days")</f>
        <v>0</v>
      </c>
      <c r="D40" s="141"/>
      <c r="E40" s="142"/>
      <c r="F40" s="143"/>
      <c r="G40" s="151">
        <f t="shared" ref="G40:G69" si="13">H40-(E40*F40)</f>
        <v>0</v>
      </c>
      <c r="H40" s="150">
        <f t="shared" ref="H40:H69" si="14">((((E40*F40)*0.25%)+((E40*F40)*0.25%)*12%))+((E40*F40)*0.01%)+((E40*F40)*0.005%)+((E40*F40))</f>
        <v>0</v>
      </c>
      <c r="I40" s="143"/>
      <c r="J40" s="151">
        <f t="shared" ref="J40:J69" si="15">K40-(E40*I40)</f>
        <v>0</v>
      </c>
      <c r="K40" s="152">
        <f t="shared" ref="K40:K69" si="16">((((I40*E40))))-((((I40*E40)*0.25%)))-((((I40*E40)*0.005%)))-((((I40*E40)*0.01%)))-((((I40*E40)*0.6%)))-((I40*E40)*0.25%)*12%</f>
        <v>0</v>
      </c>
      <c r="L40" s="59">
        <f t="shared" ref="L40:L69" si="17">IF(I40=0,0,K40-H40)</f>
        <v>0</v>
      </c>
      <c r="M40" s="149" t="str">
        <f t="shared" ref="M40:M69" si="18">IF(ISERR(K40/H40),"N/A",(K40/H40)-100%)</f>
        <v>N/A</v>
      </c>
      <c r="N40" s="154"/>
      <c r="O40" s="156"/>
      <c r="P40" s="156"/>
      <c r="Q40" s="156"/>
      <c r="R40" s="157">
        <f t="shared" ref="R40:R69" si="19">F40*12%+F40</f>
        <v>0</v>
      </c>
      <c r="S40" s="157">
        <f t="shared" ref="S40:S69" si="20">F40*22%+F40</f>
        <v>0</v>
      </c>
      <c r="T40" s="166">
        <f t="shared" si="11"/>
        <v>0</v>
      </c>
      <c r="U40" s="158">
        <f t="shared" ref="U40:U69" si="21">F40*-1.9%+F40</f>
        <v>0</v>
      </c>
      <c r="V40" s="159">
        <f t="shared" ref="V40:V69" si="22">F40*-4.9%+F40</f>
        <v>0</v>
      </c>
      <c r="W40" s="161"/>
      <c r="X40" s="172"/>
      <c r="Y40" s="95"/>
    </row>
    <row r="41" spans="1:25" ht="13.5" thickBot="1" x14ac:dyDescent="0.2">
      <c r="A41" s="144"/>
      <c r="B41" s="140"/>
      <c r="C41" s="136" t="str">
        <f t="shared" si="12"/>
        <v>0</v>
      </c>
      <c r="D41" s="141"/>
      <c r="E41" s="142"/>
      <c r="F41" s="143"/>
      <c r="G41" s="151">
        <f t="shared" si="13"/>
        <v>0</v>
      </c>
      <c r="H41" s="150">
        <f t="shared" si="14"/>
        <v>0</v>
      </c>
      <c r="I41" s="143"/>
      <c r="J41" s="151">
        <f t="shared" si="15"/>
        <v>0</v>
      </c>
      <c r="K41" s="152">
        <f t="shared" si="16"/>
        <v>0</v>
      </c>
      <c r="L41" s="59">
        <f t="shared" si="17"/>
        <v>0</v>
      </c>
      <c r="M41" s="149" t="str">
        <f t="shared" si="18"/>
        <v>N/A</v>
      </c>
      <c r="N41" s="154"/>
      <c r="O41" s="156"/>
      <c r="P41" s="156"/>
      <c r="Q41" s="156"/>
      <c r="R41" s="157">
        <f t="shared" si="19"/>
        <v>0</v>
      </c>
      <c r="S41" s="157">
        <f t="shared" si="20"/>
        <v>0</v>
      </c>
      <c r="T41" s="166">
        <f t="shared" si="11"/>
        <v>0</v>
      </c>
      <c r="U41" s="158">
        <f t="shared" si="21"/>
        <v>0</v>
      </c>
      <c r="V41" s="159">
        <f t="shared" si="22"/>
        <v>0</v>
      </c>
      <c r="W41" s="161"/>
      <c r="X41" s="172"/>
      <c r="Y41" s="95"/>
    </row>
    <row r="42" spans="1:25" ht="13.5" thickBot="1" x14ac:dyDescent="0.2">
      <c r="A42" s="144"/>
      <c r="B42" s="140"/>
      <c r="C42" s="136" t="str">
        <f t="shared" si="12"/>
        <v>0</v>
      </c>
      <c r="D42" s="141"/>
      <c r="E42" s="142"/>
      <c r="F42" s="143"/>
      <c r="G42" s="151">
        <f t="shared" si="13"/>
        <v>0</v>
      </c>
      <c r="H42" s="150">
        <f t="shared" si="14"/>
        <v>0</v>
      </c>
      <c r="I42" s="143"/>
      <c r="J42" s="151">
        <f t="shared" si="15"/>
        <v>0</v>
      </c>
      <c r="K42" s="152">
        <f t="shared" si="16"/>
        <v>0</v>
      </c>
      <c r="L42" s="59">
        <f t="shared" si="17"/>
        <v>0</v>
      </c>
      <c r="M42" s="149" t="str">
        <f t="shared" si="18"/>
        <v>N/A</v>
      </c>
      <c r="N42" s="154"/>
      <c r="O42" s="156"/>
      <c r="P42" s="156"/>
      <c r="Q42" s="156"/>
      <c r="R42" s="157">
        <f t="shared" si="19"/>
        <v>0</v>
      </c>
      <c r="S42" s="157">
        <f t="shared" si="20"/>
        <v>0</v>
      </c>
      <c r="T42" s="166">
        <f t="shared" si="11"/>
        <v>0</v>
      </c>
      <c r="U42" s="158">
        <f t="shared" si="21"/>
        <v>0</v>
      </c>
      <c r="V42" s="159">
        <f t="shared" si="22"/>
        <v>0</v>
      </c>
      <c r="W42" s="161"/>
      <c r="X42" s="172"/>
      <c r="Y42" s="95"/>
    </row>
    <row r="43" spans="1:25" ht="13.5" thickBot="1" x14ac:dyDescent="0.2">
      <c r="A43" s="144"/>
      <c r="B43" s="140"/>
      <c r="C43" s="136" t="str">
        <f t="shared" si="12"/>
        <v>0</v>
      </c>
      <c r="D43" s="141"/>
      <c r="E43" s="142"/>
      <c r="F43" s="143"/>
      <c r="G43" s="151">
        <f t="shared" si="13"/>
        <v>0</v>
      </c>
      <c r="H43" s="150">
        <f t="shared" si="14"/>
        <v>0</v>
      </c>
      <c r="I43" s="143"/>
      <c r="J43" s="151">
        <f t="shared" si="15"/>
        <v>0</v>
      </c>
      <c r="K43" s="152">
        <f t="shared" si="16"/>
        <v>0</v>
      </c>
      <c r="L43" s="59">
        <f t="shared" si="17"/>
        <v>0</v>
      </c>
      <c r="M43" s="149" t="str">
        <f t="shared" si="18"/>
        <v>N/A</v>
      </c>
      <c r="N43" s="154"/>
      <c r="O43" s="156"/>
      <c r="P43" s="156"/>
      <c r="Q43" s="156"/>
      <c r="R43" s="157">
        <f t="shared" si="19"/>
        <v>0</v>
      </c>
      <c r="S43" s="157">
        <f t="shared" si="20"/>
        <v>0</v>
      </c>
      <c r="T43" s="166">
        <f t="shared" si="11"/>
        <v>0</v>
      </c>
      <c r="U43" s="158">
        <f t="shared" si="21"/>
        <v>0</v>
      </c>
      <c r="V43" s="159">
        <f t="shared" si="22"/>
        <v>0</v>
      </c>
      <c r="W43" s="161"/>
      <c r="X43" s="172"/>
      <c r="Y43" s="95"/>
    </row>
    <row r="44" spans="1:25" ht="13.5" thickBot="1" x14ac:dyDescent="0.2">
      <c r="A44" s="144"/>
      <c r="B44" s="140"/>
      <c r="C44" s="136" t="str">
        <f t="shared" si="12"/>
        <v>0</v>
      </c>
      <c r="D44" s="141"/>
      <c r="E44" s="142"/>
      <c r="F44" s="143"/>
      <c r="G44" s="151">
        <f t="shared" si="13"/>
        <v>0</v>
      </c>
      <c r="H44" s="150">
        <f t="shared" si="14"/>
        <v>0</v>
      </c>
      <c r="I44" s="143"/>
      <c r="J44" s="151">
        <f t="shared" si="15"/>
        <v>0</v>
      </c>
      <c r="K44" s="152">
        <f t="shared" si="16"/>
        <v>0</v>
      </c>
      <c r="L44" s="59">
        <f t="shared" si="17"/>
        <v>0</v>
      </c>
      <c r="M44" s="149" t="str">
        <f t="shared" si="18"/>
        <v>N/A</v>
      </c>
      <c r="N44" s="154"/>
      <c r="O44" s="156"/>
      <c r="P44" s="156"/>
      <c r="Q44" s="156"/>
      <c r="R44" s="157">
        <f t="shared" si="19"/>
        <v>0</v>
      </c>
      <c r="S44" s="157">
        <f t="shared" si="20"/>
        <v>0</v>
      </c>
      <c r="T44" s="166">
        <f t="shared" si="11"/>
        <v>0</v>
      </c>
      <c r="U44" s="158">
        <f t="shared" si="21"/>
        <v>0</v>
      </c>
      <c r="V44" s="159">
        <f t="shared" si="22"/>
        <v>0</v>
      </c>
      <c r="W44" s="161"/>
      <c r="X44" s="172"/>
      <c r="Y44" s="95"/>
    </row>
    <row r="45" spans="1:25" ht="13.5" thickBot="1" x14ac:dyDescent="0.2">
      <c r="A45" s="144"/>
      <c r="B45" s="140"/>
      <c r="C45" s="136" t="str">
        <f t="shared" si="12"/>
        <v>0</v>
      </c>
      <c r="D45" s="141"/>
      <c r="E45" s="142"/>
      <c r="F45" s="143"/>
      <c r="G45" s="151">
        <f t="shared" si="13"/>
        <v>0</v>
      </c>
      <c r="H45" s="150">
        <f t="shared" si="14"/>
        <v>0</v>
      </c>
      <c r="I45" s="143"/>
      <c r="J45" s="151">
        <f t="shared" si="15"/>
        <v>0</v>
      </c>
      <c r="K45" s="152">
        <f t="shared" si="16"/>
        <v>0</v>
      </c>
      <c r="L45" s="59">
        <f t="shared" si="17"/>
        <v>0</v>
      </c>
      <c r="M45" s="149" t="str">
        <f t="shared" si="18"/>
        <v>N/A</v>
      </c>
      <c r="N45" s="154"/>
      <c r="O45" s="156"/>
      <c r="P45" s="156"/>
      <c r="Q45" s="156"/>
      <c r="R45" s="157">
        <f t="shared" si="19"/>
        <v>0</v>
      </c>
      <c r="S45" s="157">
        <f t="shared" si="20"/>
        <v>0</v>
      </c>
      <c r="T45" s="166">
        <f t="shared" si="11"/>
        <v>0</v>
      </c>
      <c r="U45" s="158">
        <f t="shared" si="21"/>
        <v>0</v>
      </c>
      <c r="V45" s="159">
        <f t="shared" si="22"/>
        <v>0</v>
      </c>
      <c r="W45" s="161"/>
      <c r="X45" s="172"/>
      <c r="Y45" s="95"/>
    </row>
    <row r="46" spans="1:25" ht="13.5" thickBot="1" x14ac:dyDescent="0.2">
      <c r="A46" s="144"/>
      <c r="B46" s="140"/>
      <c r="C46" s="136" t="str">
        <f t="shared" si="12"/>
        <v>0</v>
      </c>
      <c r="D46" s="141"/>
      <c r="E46" s="142"/>
      <c r="F46" s="143"/>
      <c r="G46" s="151">
        <f t="shared" si="13"/>
        <v>0</v>
      </c>
      <c r="H46" s="150">
        <f t="shared" si="14"/>
        <v>0</v>
      </c>
      <c r="I46" s="143"/>
      <c r="J46" s="151">
        <f t="shared" si="15"/>
        <v>0</v>
      </c>
      <c r="K46" s="152">
        <f t="shared" si="16"/>
        <v>0</v>
      </c>
      <c r="L46" s="59">
        <f t="shared" si="17"/>
        <v>0</v>
      </c>
      <c r="M46" s="149" t="str">
        <f t="shared" si="18"/>
        <v>N/A</v>
      </c>
      <c r="N46" s="154"/>
      <c r="O46" s="156"/>
      <c r="P46" s="156"/>
      <c r="Q46" s="156"/>
      <c r="R46" s="157">
        <f t="shared" si="19"/>
        <v>0</v>
      </c>
      <c r="S46" s="157">
        <f t="shared" si="20"/>
        <v>0</v>
      </c>
      <c r="T46" s="166">
        <f t="shared" si="11"/>
        <v>0</v>
      </c>
      <c r="U46" s="158">
        <f t="shared" si="21"/>
        <v>0</v>
      </c>
      <c r="V46" s="159">
        <f t="shared" si="22"/>
        <v>0</v>
      </c>
      <c r="W46" s="161"/>
      <c r="X46" s="172"/>
      <c r="Y46" s="95"/>
    </row>
    <row r="47" spans="1:25" ht="13.5" thickBot="1" x14ac:dyDescent="0.2">
      <c r="A47" s="144"/>
      <c r="B47" s="140"/>
      <c r="C47" s="136" t="str">
        <f t="shared" si="12"/>
        <v>0</v>
      </c>
      <c r="D47" s="141"/>
      <c r="E47" s="142"/>
      <c r="F47" s="143"/>
      <c r="G47" s="151">
        <f t="shared" si="13"/>
        <v>0</v>
      </c>
      <c r="H47" s="150">
        <f t="shared" si="14"/>
        <v>0</v>
      </c>
      <c r="I47" s="143"/>
      <c r="J47" s="151">
        <f t="shared" si="15"/>
        <v>0</v>
      </c>
      <c r="K47" s="152">
        <f t="shared" si="16"/>
        <v>0</v>
      </c>
      <c r="L47" s="59">
        <f t="shared" si="17"/>
        <v>0</v>
      </c>
      <c r="M47" s="149" t="str">
        <f t="shared" si="18"/>
        <v>N/A</v>
      </c>
      <c r="N47" s="154"/>
      <c r="O47" s="156"/>
      <c r="P47" s="156"/>
      <c r="Q47" s="156"/>
      <c r="R47" s="157">
        <f t="shared" si="19"/>
        <v>0</v>
      </c>
      <c r="S47" s="157">
        <f t="shared" si="20"/>
        <v>0</v>
      </c>
      <c r="T47" s="166">
        <f t="shared" si="11"/>
        <v>0</v>
      </c>
      <c r="U47" s="158">
        <f t="shared" si="21"/>
        <v>0</v>
      </c>
      <c r="V47" s="159">
        <f t="shared" si="22"/>
        <v>0</v>
      </c>
      <c r="W47" s="161"/>
      <c r="X47" s="172"/>
      <c r="Y47" s="95"/>
    </row>
    <row r="48" spans="1:25" ht="13.5" thickBot="1" x14ac:dyDescent="0.2">
      <c r="A48" s="144"/>
      <c r="B48" s="140"/>
      <c r="C48" s="136" t="str">
        <f t="shared" si="12"/>
        <v>0</v>
      </c>
      <c r="D48" s="141"/>
      <c r="E48" s="142"/>
      <c r="F48" s="143"/>
      <c r="G48" s="151">
        <f t="shared" si="13"/>
        <v>0</v>
      </c>
      <c r="H48" s="150">
        <f t="shared" si="14"/>
        <v>0</v>
      </c>
      <c r="I48" s="143"/>
      <c r="J48" s="151">
        <f t="shared" si="15"/>
        <v>0</v>
      </c>
      <c r="K48" s="152">
        <f t="shared" si="16"/>
        <v>0</v>
      </c>
      <c r="L48" s="59">
        <f t="shared" si="17"/>
        <v>0</v>
      </c>
      <c r="M48" s="149" t="str">
        <f t="shared" si="18"/>
        <v>N/A</v>
      </c>
      <c r="N48" s="154"/>
      <c r="O48" s="156"/>
      <c r="P48" s="156"/>
      <c r="Q48" s="156"/>
      <c r="R48" s="157">
        <f t="shared" si="19"/>
        <v>0</v>
      </c>
      <c r="S48" s="157">
        <f t="shared" si="20"/>
        <v>0</v>
      </c>
      <c r="T48" s="166">
        <f t="shared" si="11"/>
        <v>0</v>
      </c>
      <c r="U48" s="158">
        <f t="shared" si="21"/>
        <v>0</v>
      </c>
      <c r="V48" s="159">
        <f t="shared" si="22"/>
        <v>0</v>
      </c>
      <c r="W48" s="161"/>
      <c r="X48" s="172"/>
      <c r="Y48" s="95"/>
    </row>
    <row r="49" spans="1:25" ht="13.5" thickBot="1" x14ac:dyDescent="0.2">
      <c r="A49" s="144"/>
      <c r="B49" s="140"/>
      <c r="C49" s="136" t="str">
        <f t="shared" si="12"/>
        <v>0</v>
      </c>
      <c r="D49" s="141"/>
      <c r="E49" s="142"/>
      <c r="F49" s="143"/>
      <c r="G49" s="151">
        <f t="shared" si="13"/>
        <v>0</v>
      </c>
      <c r="H49" s="150">
        <f t="shared" si="14"/>
        <v>0</v>
      </c>
      <c r="I49" s="143"/>
      <c r="J49" s="151">
        <f t="shared" si="15"/>
        <v>0</v>
      </c>
      <c r="K49" s="152">
        <f t="shared" si="16"/>
        <v>0</v>
      </c>
      <c r="L49" s="59">
        <f t="shared" si="17"/>
        <v>0</v>
      </c>
      <c r="M49" s="149" t="str">
        <f t="shared" si="18"/>
        <v>N/A</v>
      </c>
      <c r="N49" s="154"/>
      <c r="O49" s="156"/>
      <c r="P49" s="156"/>
      <c r="Q49" s="156"/>
      <c r="R49" s="157">
        <f t="shared" si="19"/>
        <v>0</v>
      </c>
      <c r="S49" s="157">
        <f t="shared" si="20"/>
        <v>0</v>
      </c>
      <c r="T49" s="166">
        <f t="shared" si="11"/>
        <v>0</v>
      </c>
      <c r="U49" s="158">
        <f t="shared" si="21"/>
        <v>0</v>
      </c>
      <c r="V49" s="159">
        <f t="shared" si="22"/>
        <v>0</v>
      </c>
      <c r="W49" s="161"/>
      <c r="X49" s="172"/>
      <c r="Y49" s="95"/>
    </row>
    <row r="50" spans="1:25" ht="13.5" thickBot="1" x14ac:dyDescent="0.2">
      <c r="A50" s="144"/>
      <c r="B50" s="140"/>
      <c r="C50" s="136" t="str">
        <f t="shared" si="12"/>
        <v>0</v>
      </c>
      <c r="D50" s="141"/>
      <c r="E50" s="142"/>
      <c r="F50" s="143"/>
      <c r="G50" s="151">
        <f t="shared" si="13"/>
        <v>0</v>
      </c>
      <c r="H50" s="150">
        <f t="shared" si="14"/>
        <v>0</v>
      </c>
      <c r="I50" s="143"/>
      <c r="J50" s="151">
        <f t="shared" si="15"/>
        <v>0</v>
      </c>
      <c r="K50" s="152">
        <f t="shared" si="16"/>
        <v>0</v>
      </c>
      <c r="L50" s="59">
        <f t="shared" si="17"/>
        <v>0</v>
      </c>
      <c r="M50" s="149" t="str">
        <f t="shared" si="18"/>
        <v>N/A</v>
      </c>
      <c r="N50" s="154"/>
      <c r="O50" s="156"/>
      <c r="P50" s="156"/>
      <c r="Q50" s="156"/>
      <c r="R50" s="157">
        <f t="shared" si="19"/>
        <v>0</v>
      </c>
      <c r="S50" s="157">
        <f t="shared" si="20"/>
        <v>0</v>
      </c>
      <c r="T50" s="166">
        <f t="shared" si="11"/>
        <v>0</v>
      </c>
      <c r="U50" s="158">
        <f t="shared" si="21"/>
        <v>0</v>
      </c>
      <c r="V50" s="159">
        <f t="shared" si="22"/>
        <v>0</v>
      </c>
      <c r="W50" s="161"/>
      <c r="X50" s="172"/>
      <c r="Y50" s="95"/>
    </row>
    <row r="51" spans="1:25" ht="13.5" thickBot="1" x14ac:dyDescent="0.2">
      <c r="A51" s="144"/>
      <c r="B51" s="140"/>
      <c r="C51" s="136" t="str">
        <f t="shared" si="12"/>
        <v>0</v>
      </c>
      <c r="D51" s="141"/>
      <c r="E51" s="142"/>
      <c r="F51" s="143"/>
      <c r="G51" s="151">
        <f t="shared" si="13"/>
        <v>0</v>
      </c>
      <c r="H51" s="150">
        <f t="shared" si="14"/>
        <v>0</v>
      </c>
      <c r="I51" s="143"/>
      <c r="J51" s="151">
        <f t="shared" si="15"/>
        <v>0</v>
      </c>
      <c r="K51" s="152">
        <f t="shared" si="16"/>
        <v>0</v>
      </c>
      <c r="L51" s="59">
        <f t="shared" si="17"/>
        <v>0</v>
      </c>
      <c r="M51" s="149" t="str">
        <f t="shared" si="18"/>
        <v>N/A</v>
      </c>
      <c r="N51" s="154"/>
      <c r="O51" s="156"/>
      <c r="P51" s="156"/>
      <c r="Q51" s="156"/>
      <c r="R51" s="157">
        <f t="shared" si="19"/>
        <v>0</v>
      </c>
      <c r="S51" s="157">
        <f t="shared" si="20"/>
        <v>0</v>
      </c>
      <c r="T51" s="166">
        <f t="shared" si="11"/>
        <v>0</v>
      </c>
      <c r="U51" s="158">
        <f t="shared" si="21"/>
        <v>0</v>
      </c>
      <c r="V51" s="159">
        <f t="shared" si="22"/>
        <v>0</v>
      </c>
      <c r="W51" s="161"/>
      <c r="X51" s="172"/>
      <c r="Y51" s="95"/>
    </row>
    <row r="52" spans="1:25" ht="13.5" thickBot="1" x14ac:dyDescent="0.2">
      <c r="A52" s="144"/>
      <c r="B52" s="140"/>
      <c r="C52" s="136" t="str">
        <f t="shared" si="12"/>
        <v>0</v>
      </c>
      <c r="D52" s="141"/>
      <c r="E52" s="142"/>
      <c r="F52" s="143"/>
      <c r="G52" s="151">
        <f t="shared" si="13"/>
        <v>0</v>
      </c>
      <c r="H52" s="150">
        <f t="shared" si="14"/>
        <v>0</v>
      </c>
      <c r="I52" s="143"/>
      <c r="J52" s="151">
        <f t="shared" si="15"/>
        <v>0</v>
      </c>
      <c r="K52" s="152">
        <f t="shared" si="16"/>
        <v>0</v>
      </c>
      <c r="L52" s="59">
        <f t="shared" si="17"/>
        <v>0</v>
      </c>
      <c r="M52" s="149" t="str">
        <f t="shared" si="18"/>
        <v>N/A</v>
      </c>
      <c r="N52" s="154"/>
      <c r="O52" s="156"/>
      <c r="P52" s="156"/>
      <c r="Q52" s="156"/>
      <c r="R52" s="157">
        <f t="shared" si="19"/>
        <v>0</v>
      </c>
      <c r="S52" s="157">
        <f t="shared" si="20"/>
        <v>0</v>
      </c>
      <c r="T52" s="166">
        <f t="shared" si="11"/>
        <v>0</v>
      </c>
      <c r="U52" s="158">
        <f t="shared" si="21"/>
        <v>0</v>
      </c>
      <c r="V52" s="159">
        <f t="shared" si="22"/>
        <v>0</v>
      </c>
      <c r="W52" s="161"/>
      <c r="X52" s="172"/>
      <c r="Y52" s="95"/>
    </row>
    <row r="53" spans="1:25" ht="13.5" thickBot="1" x14ac:dyDescent="0.2">
      <c r="A53" s="144"/>
      <c r="B53" s="140"/>
      <c r="C53" s="136" t="str">
        <f t="shared" si="12"/>
        <v>0</v>
      </c>
      <c r="D53" s="141"/>
      <c r="E53" s="142"/>
      <c r="F53" s="143"/>
      <c r="G53" s="151">
        <f t="shared" si="13"/>
        <v>0</v>
      </c>
      <c r="H53" s="150">
        <f t="shared" si="14"/>
        <v>0</v>
      </c>
      <c r="I53" s="143"/>
      <c r="J53" s="151">
        <f t="shared" si="15"/>
        <v>0</v>
      </c>
      <c r="K53" s="152">
        <f t="shared" si="16"/>
        <v>0</v>
      </c>
      <c r="L53" s="59">
        <f t="shared" si="17"/>
        <v>0</v>
      </c>
      <c r="M53" s="149" t="str">
        <f t="shared" si="18"/>
        <v>N/A</v>
      </c>
      <c r="N53" s="154"/>
      <c r="O53" s="156"/>
      <c r="P53" s="156"/>
      <c r="Q53" s="156"/>
      <c r="R53" s="157">
        <f t="shared" si="19"/>
        <v>0</v>
      </c>
      <c r="S53" s="157">
        <f t="shared" si="20"/>
        <v>0</v>
      </c>
      <c r="T53" s="166">
        <f t="shared" si="11"/>
        <v>0</v>
      </c>
      <c r="U53" s="158">
        <f t="shared" si="21"/>
        <v>0</v>
      </c>
      <c r="V53" s="159">
        <f t="shared" si="22"/>
        <v>0</v>
      </c>
      <c r="W53" s="161"/>
      <c r="X53" s="172"/>
      <c r="Y53" s="95"/>
    </row>
    <row r="54" spans="1:25" ht="13.5" thickBot="1" x14ac:dyDescent="0.2">
      <c r="A54" s="144"/>
      <c r="B54" s="140"/>
      <c r="C54" s="136" t="str">
        <f t="shared" si="12"/>
        <v>0</v>
      </c>
      <c r="D54" s="141"/>
      <c r="E54" s="142"/>
      <c r="F54" s="143"/>
      <c r="G54" s="151">
        <f t="shared" si="13"/>
        <v>0</v>
      </c>
      <c r="H54" s="150">
        <f t="shared" si="14"/>
        <v>0</v>
      </c>
      <c r="I54" s="143"/>
      <c r="J54" s="151">
        <f t="shared" si="15"/>
        <v>0</v>
      </c>
      <c r="K54" s="152">
        <f t="shared" si="16"/>
        <v>0</v>
      </c>
      <c r="L54" s="59">
        <f t="shared" si="17"/>
        <v>0</v>
      </c>
      <c r="M54" s="149" t="str">
        <f t="shared" si="18"/>
        <v>N/A</v>
      </c>
      <c r="N54" s="154"/>
      <c r="O54" s="156"/>
      <c r="P54" s="156"/>
      <c r="Q54" s="156"/>
      <c r="R54" s="157">
        <f t="shared" si="19"/>
        <v>0</v>
      </c>
      <c r="S54" s="157">
        <f t="shared" si="20"/>
        <v>0</v>
      </c>
      <c r="T54" s="166">
        <f t="shared" si="11"/>
        <v>0</v>
      </c>
      <c r="U54" s="158">
        <f t="shared" si="21"/>
        <v>0</v>
      </c>
      <c r="V54" s="159">
        <f t="shared" si="22"/>
        <v>0</v>
      </c>
      <c r="W54" s="161"/>
      <c r="X54" s="172"/>
      <c r="Y54" s="95"/>
    </row>
    <row r="55" spans="1:25" ht="13.5" thickBot="1" x14ac:dyDescent="0.2">
      <c r="A55" s="144"/>
      <c r="B55" s="140"/>
      <c r="C55" s="136" t="str">
        <f t="shared" si="12"/>
        <v>0</v>
      </c>
      <c r="D55" s="141"/>
      <c r="E55" s="142"/>
      <c r="F55" s="143"/>
      <c r="G55" s="151">
        <f t="shared" si="13"/>
        <v>0</v>
      </c>
      <c r="H55" s="150">
        <f t="shared" si="14"/>
        <v>0</v>
      </c>
      <c r="I55" s="143"/>
      <c r="J55" s="151">
        <f t="shared" si="15"/>
        <v>0</v>
      </c>
      <c r="K55" s="152">
        <f t="shared" si="16"/>
        <v>0</v>
      </c>
      <c r="L55" s="59">
        <f t="shared" si="17"/>
        <v>0</v>
      </c>
      <c r="M55" s="149" t="str">
        <f t="shared" si="18"/>
        <v>N/A</v>
      </c>
      <c r="N55" s="154"/>
      <c r="O55" s="156"/>
      <c r="P55" s="156"/>
      <c r="Q55" s="156"/>
      <c r="R55" s="157">
        <f t="shared" si="19"/>
        <v>0</v>
      </c>
      <c r="S55" s="157">
        <f t="shared" si="20"/>
        <v>0</v>
      </c>
      <c r="T55" s="166">
        <f t="shared" si="11"/>
        <v>0</v>
      </c>
      <c r="U55" s="158">
        <f t="shared" si="21"/>
        <v>0</v>
      </c>
      <c r="V55" s="159">
        <f t="shared" si="22"/>
        <v>0</v>
      </c>
      <c r="W55" s="161"/>
      <c r="X55" s="172"/>
      <c r="Y55" s="95"/>
    </row>
    <row r="56" spans="1:25" ht="13.5" thickBot="1" x14ac:dyDescent="0.2">
      <c r="A56" s="144"/>
      <c r="B56" s="140"/>
      <c r="C56" s="136" t="str">
        <f t="shared" si="12"/>
        <v>0</v>
      </c>
      <c r="D56" s="141"/>
      <c r="E56" s="142"/>
      <c r="F56" s="143"/>
      <c r="G56" s="151">
        <f t="shared" si="13"/>
        <v>0</v>
      </c>
      <c r="H56" s="150">
        <f t="shared" si="14"/>
        <v>0</v>
      </c>
      <c r="I56" s="143"/>
      <c r="J56" s="151">
        <f t="shared" si="15"/>
        <v>0</v>
      </c>
      <c r="K56" s="152">
        <f t="shared" si="16"/>
        <v>0</v>
      </c>
      <c r="L56" s="59">
        <f t="shared" si="17"/>
        <v>0</v>
      </c>
      <c r="M56" s="149" t="str">
        <f t="shared" si="18"/>
        <v>N/A</v>
      </c>
      <c r="N56" s="154"/>
      <c r="O56" s="156"/>
      <c r="P56" s="156"/>
      <c r="Q56" s="156"/>
      <c r="R56" s="157">
        <f t="shared" si="19"/>
        <v>0</v>
      </c>
      <c r="S56" s="157">
        <f t="shared" si="20"/>
        <v>0</v>
      </c>
      <c r="T56" s="166">
        <f t="shared" si="11"/>
        <v>0</v>
      </c>
      <c r="U56" s="158">
        <f t="shared" si="21"/>
        <v>0</v>
      </c>
      <c r="V56" s="159">
        <f t="shared" si="22"/>
        <v>0</v>
      </c>
      <c r="W56" s="161"/>
      <c r="X56" s="172"/>
      <c r="Y56" s="95"/>
    </row>
    <row r="57" spans="1:25" ht="13.5" thickBot="1" x14ac:dyDescent="0.2">
      <c r="A57" s="144"/>
      <c r="B57" s="140"/>
      <c r="C57" s="136" t="str">
        <f t="shared" si="12"/>
        <v>0</v>
      </c>
      <c r="D57" s="141"/>
      <c r="E57" s="142"/>
      <c r="F57" s="143"/>
      <c r="G57" s="151">
        <f t="shared" si="13"/>
        <v>0</v>
      </c>
      <c r="H57" s="150">
        <f t="shared" si="14"/>
        <v>0</v>
      </c>
      <c r="I57" s="143"/>
      <c r="J57" s="151">
        <f t="shared" si="15"/>
        <v>0</v>
      </c>
      <c r="K57" s="152">
        <f t="shared" si="16"/>
        <v>0</v>
      </c>
      <c r="L57" s="59">
        <f t="shared" si="17"/>
        <v>0</v>
      </c>
      <c r="M57" s="149" t="str">
        <f t="shared" si="18"/>
        <v>N/A</v>
      </c>
      <c r="N57" s="154"/>
      <c r="O57" s="156"/>
      <c r="P57" s="156"/>
      <c r="Q57" s="156"/>
      <c r="R57" s="157">
        <f t="shared" si="19"/>
        <v>0</v>
      </c>
      <c r="S57" s="157">
        <f t="shared" si="20"/>
        <v>0</v>
      </c>
      <c r="T57" s="166">
        <f t="shared" si="11"/>
        <v>0</v>
      </c>
      <c r="U57" s="158">
        <f t="shared" si="21"/>
        <v>0</v>
      </c>
      <c r="V57" s="159">
        <f t="shared" si="22"/>
        <v>0</v>
      </c>
      <c r="W57" s="161"/>
      <c r="X57" s="172"/>
      <c r="Y57" s="95"/>
    </row>
    <row r="58" spans="1:25" ht="13.5" thickBot="1" x14ac:dyDescent="0.2">
      <c r="A58" s="144"/>
      <c r="B58" s="140"/>
      <c r="C58" s="136" t="str">
        <f t="shared" si="12"/>
        <v>0</v>
      </c>
      <c r="D58" s="141"/>
      <c r="E58" s="142"/>
      <c r="F58" s="143"/>
      <c r="G58" s="151">
        <f t="shared" si="13"/>
        <v>0</v>
      </c>
      <c r="H58" s="150">
        <f t="shared" si="14"/>
        <v>0</v>
      </c>
      <c r="I58" s="143"/>
      <c r="J58" s="151">
        <f t="shared" si="15"/>
        <v>0</v>
      </c>
      <c r="K58" s="152">
        <f t="shared" si="16"/>
        <v>0</v>
      </c>
      <c r="L58" s="59">
        <f t="shared" si="17"/>
        <v>0</v>
      </c>
      <c r="M58" s="149" t="str">
        <f t="shared" si="18"/>
        <v>N/A</v>
      </c>
      <c r="N58" s="154"/>
      <c r="O58" s="156"/>
      <c r="P58" s="156"/>
      <c r="Q58" s="156"/>
      <c r="R58" s="157">
        <f t="shared" si="19"/>
        <v>0</v>
      </c>
      <c r="S58" s="157">
        <f t="shared" si="20"/>
        <v>0</v>
      </c>
      <c r="T58" s="166">
        <f t="shared" si="11"/>
        <v>0</v>
      </c>
      <c r="U58" s="158">
        <f t="shared" si="21"/>
        <v>0</v>
      </c>
      <c r="V58" s="159">
        <f t="shared" si="22"/>
        <v>0</v>
      </c>
      <c r="W58" s="161"/>
      <c r="X58" s="172"/>
      <c r="Y58" s="95"/>
    </row>
    <row r="59" spans="1:25" ht="13.5" thickBot="1" x14ac:dyDescent="0.2">
      <c r="A59" s="144"/>
      <c r="B59" s="140"/>
      <c r="C59" s="136" t="str">
        <f t="shared" si="12"/>
        <v>0</v>
      </c>
      <c r="D59" s="141"/>
      <c r="E59" s="142"/>
      <c r="F59" s="143"/>
      <c r="G59" s="151">
        <f t="shared" si="13"/>
        <v>0</v>
      </c>
      <c r="H59" s="150">
        <f t="shared" si="14"/>
        <v>0</v>
      </c>
      <c r="I59" s="143"/>
      <c r="J59" s="151">
        <f t="shared" si="15"/>
        <v>0</v>
      </c>
      <c r="K59" s="152">
        <f t="shared" si="16"/>
        <v>0</v>
      </c>
      <c r="L59" s="59">
        <f t="shared" si="17"/>
        <v>0</v>
      </c>
      <c r="M59" s="149" t="str">
        <f t="shared" si="18"/>
        <v>N/A</v>
      </c>
      <c r="N59" s="154"/>
      <c r="O59" s="156"/>
      <c r="P59" s="156"/>
      <c r="Q59" s="156"/>
      <c r="R59" s="157">
        <f t="shared" si="19"/>
        <v>0</v>
      </c>
      <c r="S59" s="157">
        <f t="shared" si="20"/>
        <v>0</v>
      </c>
      <c r="T59" s="166">
        <f t="shared" si="11"/>
        <v>0</v>
      </c>
      <c r="U59" s="158">
        <f t="shared" si="21"/>
        <v>0</v>
      </c>
      <c r="V59" s="159">
        <f t="shared" si="22"/>
        <v>0</v>
      </c>
      <c r="W59" s="161"/>
      <c r="X59" s="172"/>
      <c r="Y59" s="95"/>
    </row>
    <row r="60" spans="1:25" ht="13.5" thickBot="1" x14ac:dyDescent="0.2">
      <c r="A60" s="144"/>
      <c r="B60" s="140"/>
      <c r="C60" s="136" t="str">
        <f t="shared" si="12"/>
        <v>0</v>
      </c>
      <c r="D60" s="141"/>
      <c r="E60" s="142"/>
      <c r="F60" s="143"/>
      <c r="G60" s="151">
        <f t="shared" si="13"/>
        <v>0</v>
      </c>
      <c r="H60" s="150">
        <f t="shared" si="14"/>
        <v>0</v>
      </c>
      <c r="I60" s="143"/>
      <c r="J60" s="151">
        <f t="shared" si="15"/>
        <v>0</v>
      </c>
      <c r="K60" s="152">
        <f t="shared" si="16"/>
        <v>0</v>
      </c>
      <c r="L60" s="59">
        <f t="shared" si="17"/>
        <v>0</v>
      </c>
      <c r="M60" s="149" t="str">
        <f t="shared" si="18"/>
        <v>N/A</v>
      </c>
      <c r="N60" s="154"/>
      <c r="O60" s="156"/>
      <c r="P60" s="156"/>
      <c r="Q60" s="156"/>
      <c r="R60" s="157">
        <f t="shared" si="19"/>
        <v>0</v>
      </c>
      <c r="S60" s="157">
        <f t="shared" si="20"/>
        <v>0</v>
      </c>
      <c r="T60" s="166">
        <f t="shared" si="11"/>
        <v>0</v>
      </c>
      <c r="U60" s="158">
        <f t="shared" si="21"/>
        <v>0</v>
      </c>
      <c r="V60" s="159">
        <f t="shared" si="22"/>
        <v>0</v>
      </c>
      <c r="W60" s="161"/>
      <c r="X60" s="172"/>
      <c r="Y60" s="95"/>
    </row>
    <row r="61" spans="1:25" ht="13.5" thickBot="1" x14ac:dyDescent="0.2">
      <c r="A61" s="144"/>
      <c r="B61" s="140"/>
      <c r="C61" s="136" t="str">
        <f t="shared" si="12"/>
        <v>0</v>
      </c>
      <c r="D61" s="141"/>
      <c r="E61" s="142"/>
      <c r="F61" s="143"/>
      <c r="G61" s="151">
        <f t="shared" si="13"/>
        <v>0</v>
      </c>
      <c r="H61" s="150">
        <f t="shared" si="14"/>
        <v>0</v>
      </c>
      <c r="I61" s="143"/>
      <c r="J61" s="151">
        <f t="shared" si="15"/>
        <v>0</v>
      </c>
      <c r="K61" s="152">
        <f t="shared" si="16"/>
        <v>0</v>
      </c>
      <c r="L61" s="59">
        <f t="shared" si="17"/>
        <v>0</v>
      </c>
      <c r="M61" s="149" t="str">
        <f t="shared" si="18"/>
        <v>N/A</v>
      </c>
      <c r="N61" s="154"/>
      <c r="O61" s="156"/>
      <c r="P61" s="156"/>
      <c r="Q61" s="156"/>
      <c r="R61" s="157">
        <f t="shared" si="19"/>
        <v>0</v>
      </c>
      <c r="S61" s="157">
        <f t="shared" si="20"/>
        <v>0</v>
      </c>
      <c r="T61" s="166">
        <f t="shared" si="11"/>
        <v>0</v>
      </c>
      <c r="U61" s="158">
        <f t="shared" si="21"/>
        <v>0</v>
      </c>
      <c r="V61" s="159">
        <f t="shared" si="22"/>
        <v>0</v>
      </c>
      <c r="W61" s="161"/>
      <c r="X61" s="172"/>
      <c r="Y61" s="95"/>
    </row>
    <row r="62" spans="1:25" ht="13.5" thickBot="1" x14ac:dyDescent="0.2">
      <c r="A62" s="144"/>
      <c r="B62" s="140"/>
      <c r="C62" s="136" t="str">
        <f t="shared" si="12"/>
        <v>0</v>
      </c>
      <c r="D62" s="141"/>
      <c r="E62" s="142"/>
      <c r="F62" s="143"/>
      <c r="G62" s="151">
        <f t="shared" si="13"/>
        <v>0</v>
      </c>
      <c r="H62" s="150">
        <f t="shared" si="14"/>
        <v>0</v>
      </c>
      <c r="I62" s="143"/>
      <c r="J62" s="151">
        <f t="shared" si="15"/>
        <v>0</v>
      </c>
      <c r="K62" s="152">
        <f t="shared" si="16"/>
        <v>0</v>
      </c>
      <c r="L62" s="59">
        <f t="shared" si="17"/>
        <v>0</v>
      </c>
      <c r="M62" s="149" t="str">
        <f t="shared" si="18"/>
        <v>N/A</v>
      </c>
      <c r="N62" s="154"/>
      <c r="O62" s="156"/>
      <c r="P62" s="156"/>
      <c r="Q62" s="156"/>
      <c r="R62" s="157">
        <f t="shared" si="19"/>
        <v>0</v>
      </c>
      <c r="S62" s="157">
        <f t="shared" si="20"/>
        <v>0</v>
      </c>
      <c r="T62" s="166">
        <f t="shared" si="11"/>
        <v>0</v>
      </c>
      <c r="U62" s="158">
        <f t="shared" si="21"/>
        <v>0</v>
      </c>
      <c r="V62" s="159">
        <f t="shared" si="22"/>
        <v>0</v>
      </c>
      <c r="W62" s="161"/>
      <c r="X62" s="172"/>
      <c r="Y62" s="95"/>
    </row>
    <row r="63" spans="1:25" ht="13.5" thickBot="1" x14ac:dyDescent="0.2">
      <c r="A63" s="144"/>
      <c r="B63" s="140"/>
      <c r="C63" s="136" t="str">
        <f t="shared" si="12"/>
        <v>0</v>
      </c>
      <c r="D63" s="141"/>
      <c r="E63" s="142"/>
      <c r="F63" s="143"/>
      <c r="G63" s="151">
        <f t="shared" si="13"/>
        <v>0</v>
      </c>
      <c r="H63" s="150">
        <f t="shared" si="14"/>
        <v>0</v>
      </c>
      <c r="I63" s="143"/>
      <c r="J63" s="151">
        <f t="shared" si="15"/>
        <v>0</v>
      </c>
      <c r="K63" s="152">
        <f t="shared" si="16"/>
        <v>0</v>
      </c>
      <c r="L63" s="59">
        <f t="shared" si="17"/>
        <v>0</v>
      </c>
      <c r="M63" s="149" t="str">
        <f t="shared" si="18"/>
        <v>N/A</v>
      </c>
      <c r="N63" s="154"/>
      <c r="O63" s="156"/>
      <c r="P63" s="156"/>
      <c r="Q63" s="156"/>
      <c r="R63" s="157">
        <f t="shared" si="19"/>
        <v>0</v>
      </c>
      <c r="S63" s="157">
        <f t="shared" si="20"/>
        <v>0</v>
      </c>
      <c r="T63" s="166">
        <f t="shared" si="11"/>
        <v>0</v>
      </c>
      <c r="U63" s="158">
        <f t="shared" si="21"/>
        <v>0</v>
      </c>
      <c r="V63" s="159">
        <f t="shared" si="22"/>
        <v>0</v>
      </c>
      <c r="W63" s="161"/>
      <c r="X63" s="172"/>
      <c r="Y63" s="95"/>
    </row>
    <row r="64" spans="1:25" ht="13.5" thickBot="1" x14ac:dyDescent="0.2">
      <c r="A64" s="144"/>
      <c r="B64" s="140"/>
      <c r="C64" s="136" t="str">
        <f t="shared" si="12"/>
        <v>0</v>
      </c>
      <c r="D64" s="141"/>
      <c r="E64" s="142"/>
      <c r="F64" s="143"/>
      <c r="G64" s="151">
        <f t="shared" si="13"/>
        <v>0</v>
      </c>
      <c r="H64" s="150">
        <f t="shared" si="14"/>
        <v>0</v>
      </c>
      <c r="I64" s="143"/>
      <c r="J64" s="151">
        <f t="shared" si="15"/>
        <v>0</v>
      </c>
      <c r="K64" s="152">
        <f t="shared" si="16"/>
        <v>0</v>
      </c>
      <c r="L64" s="59">
        <f t="shared" si="17"/>
        <v>0</v>
      </c>
      <c r="M64" s="149" t="str">
        <f t="shared" si="18"/>
        <v>N/A</v>
      </c>
      <c r="N64" s="154"/>
      <c r="O64" s="156"/>
      <c r="P64" s="156"/>
      <c r="Q64" s="156"/>
      <c r="R64" s="157">
        <f t="shared" si="19"/>
        <v>0</v>
      </c>
      <c r="S64" s="157">
        <f t="shared" si="20"/>
        <v>0</v>
      </c>
      <c r="T64" s="166">
        <f t="shared" si="11"/>
        <v>0</v>
      </c>
      <c r="U64" s="158">
        <f t="shared" si="21"/>
        <v>0</v>
      </c>
      <c r="V64" s="159">
        <f t="shared" si="22"/>
        <v>0</v>
      </c>
      <c r="W64" s="161"/>
      <c r="X64" s="172"/>
      <c r="Y64" s="95"/>
    </row>
    <row r="65" spans="1:25" ht="13.5" thickBot="1" x14ac:dyDescent="0.2">
      <c r="A65" s="144"/>
      <c r="B65" s="140"/>
      <c r="C65" s="136" t="str">
        <f t="shared" si="12"/>
        <v>0</v>
      </c>
      <c r="D65" s="141"/>
      <c r="E65" s="142"/>
      <c r="F65" s="143"/>
      <c r="G65" s="151">
        <f t="shared" si="13"/>
        <v>0</v>
      </c>
      <c r="H65" s="150">
        <f t="shared" si="14"/>
        <v>0</v>
      </c>
      <c r="I65" s="143"/>
      <c r="J65" s="151">
        <f t="shared" si="15"/>
        <v>0</v>
      </c>
      <c r="K65" s="152">
        <f t="shared" si="16"/>
        <v>0</v>
      </c>
      <c r="L65" s="59">
        <f t="shared" si="17"/>
        <v>0</v>
      </c>
      <c r="M65" s="149" t="str">
        <f t="shared" si="18"/>
        <v>N/A</v>
      </c>
      <c r="N65" s="154"/>
      <c r="O65" s="156"/>
      <c r="P65" s="156"/>
      <c r="Q65" s="156"/>
      <c r="R65" s="157">
        <f t="shared" si="19"/>
        <v>0</v>
      </c>
      <c r="S65" s="157">
        <f t="shared" si="20"/>
        <v>0</v>
      </c>
      <c r="T65" s="166">
        <f t="shared" si="11"/>
        <v>0</v>
      </c>
      <c r="U65" s="158">
        <f t="shared" si="21"/>
        <v>0</v>
      </c>
      <c r="V65" s="159">
        <f t="shared" si="22"/>
        <v>0</v>
      </c>
      <c r="W65" s="161"/>
      <c r="X65" s="172"/>
      <c r="Y65" s="95"/>
    </row>
    <row r="66" spans="1:25" ht="13.5" thickBot="1" x14ac:dyDescent="0.2">
      <c r="A66" s="144"/>
      <c r="B66" s="140"/>
      <c r="C66" s="136" t="str">
        <f t="shared" si="12"/>
        <v>0</v>
      </c>
      <c r="D66" s="141"/>
      <c r="E66" s="142"/>
      <c r="F66" s="143"/>
      <c r="G66" s="151">
        <f t="shared" si="13"/>
        <v>0</v>
      </c>
      <c r="H66" s="150">
        <f t="shared" si="14"/>
        <v>0</v>
      </c>
      <c r="I66" s="143"/>
      <c r="J66" s="151">
        <f t="shared" si="15"/>
        <v>0</v>
      </c>
      <c r="K66" s="152">
        <f t="shared" si="16"/>
        <v>0</v>
      </c>
      <c r="L66" s="59">
        <f t="shared" si="17"/>
        <v>0</v>
      </c>
      <c r="M66" s="149" t="str">
        <f t="shared" si="18"/>
        <v>N/A</v>
      </c>
      <c r="N66" s="154"/>
      <c r="O66" s="156"/>
      <c r="P66" s="156"/>
      <c r="Q66" s="156"/>
      <c r="R66" s="157">
        <f t="shared" si="19"/>
        <v>0</v>
      </c>
      <c r="S66" s="157">
        <f t="shared" si="20"/>
        <v>0</v>
      </c>
      <c r="T66" s="166">
        <f t="shared" si="11"/>
        <v>0</v>
      </c>
      <c r="U66" s="158">
        <f t="shared" si="21"/>
        <v>0</v>
      </c>
      <c r="V66" s="159">
        <f t="shared" si="22"/>
        <v>0</v>
      </c>
      <c r="W66" s="161"/>
      <c r="X66" s="172"/>
      <c r="Y66" s="95"/>
    </row>
    <row r="67" spans="1:25" ht="13.5" thickBot="1" x14ac:dyDescent="0.2">
      <c r="A67" s="144"/>
      <c r="B67" s="140"/>
      <c r="C67" s="136" t="str">
        <f t="shared" si="12"/>
        <v>0</v>
      </c>
      <c r="D67" s="141"/>
      <c r="E67" s="142"/>
      <c r="F67" s="143"/>
      <c r="G67" s="151">
        <f t="shared" si="13"/>
        <v>0</v>
      </c>
      <c r="H67" s="150">
        <f t="shared" si="14"/>
        <v>0</v>
      </c>
      <c r="I67" s="143"/>
      <c r="J67" s="151">
        <f t="shared" si="15"/>
        <v>0</v>
      </c>
      <c r="K67" s="152">
        <f t="shared" si="16"/>
        <v>0</v>
      </c>
      <c r="L67" s="59">
        <f t="shared" si="17"/>
        <v>0</v>
      </c>
      <c r="M67" s="149" t="str">
        <f t="shared" si="18"/>
        <v>N/A</v>
      </c>
      <c r="N67" s="154"/>
      <c r="O67" s="156"/>
      <c r="P67" s="156"/>
      <c r="Q67" s="156"/>
      <c r="R67" s="157">
        <f t="shared" si="19"/>
        <v>0</v>
      </c>
      <c r="S67" s="157">
        <f t="shared" si="20"/>
        <v>0</v>
      </c>
      <c r="T67" s="166">
        <f t="shared" si="11"/>
        <v>0</v>
      </c>
      <c r="U67" s="158">
        <f t="shared" si="21"/>
        <v>0</v>
      </c>
      <c r="V67" s="159">
        <f t="shared" si="22"/>
        <v>0</v>
      </c>
      <c r="W67" s="161"/>
      <c r="X67" s="172"/>
      <c r="Y67" s="95"/>
    </row>
    <row r="68" spans="1:25" ht="13.5" thickBot="1" x14ac:dyDescent="0.2">
      <c r="A68" s="144"/>
      <c r="B68" s="140"/>
      <c r="C68" s="136" t="str">
        <f t="shared" si="12"/>
        <v>0</v>
      </c>
      <c r="D68" s="141"/>
      <c r="E68" s="142"/>
      <c r="F68" s="143"/>
      <c r="G68" s="151">
        <f t="shared" si="13"/>
        <v>0</v>
      </c>
      <c r="H68" s="150">
        <f t="shared" si="14"/>
        <v>0</v>
      </c>
      <c r="I68" s="143"/>
      <c r="J68" s="151">
        <f t="shared" si="15"/>
        <v>0</v>
      </c>
      <c r="K68" s="152">
        <f t="shared" si="16"/>
        <v>0</v>
      </c>
      <c r="L68" s="59">
        <f t="shared" si="17"/>
        <v>0</v>
      </c>
      <c r="M68" s="149" t="str">
        <f t="shared" si="18"/>
        <v>N/A</v>
      </c>
      <c r="N68" s="154"/>
      <c r="O68" s="156"/>
      <c r="P68" s="156"/>
      <c r="Q68" s="156"/>
      <c r="R68" s="157">
        <f t="shared" si="19"/>
        <v>0</v>
      </c>
      <c r="S68" s="157">
        <f t="shared" si="20"/>
        <v>0</v>
      </c>
      <c r="T68" s="166">
        <f t="shared" si="11"/>
        <v>0</v>
      </c>
      <c r="U68" s="158">
        <f t="shared" si="21"/>
        <v>0</v>
      </c>
      <c r="V68" s="159">
        <f t="shared" si="22"/>
        <v>0</v>
      </c>
      <c r="W68" s="161"/>
      <c r="X68" s="172"/>
      <c r="Y68" s="95"/>
    </row>
    <row r="69" spans="1:25" x14ac:dyDescent="0.15">
      <c r="A69" s="144"/>
      <c r="B69" s="140"/>
      <c r="C69" s="136" t="str">
        <f t="shared" si="12"/>
        <v>0</v>
      </c>
      <c r="D69" s="141"/>
      <c r="E69" s="142"/>
      <c r="F69" s="143"/>
      <c r="G69" s="151">
        <f t="shared" si="13"/>
        <v>0</v>
      </c>
      <c r="H69" s="150">
        <f t="shared" si="14"/>
        <v>0</v>
      </c>
      <c r="I69" s="143"/>
      <c r="J69" s="151">
        <f t="shared" si="15"/>
        <v>0</v>
      </c>
      <c r="K69" s="152">
        <f t="shared" si="16"/>
        <v>0</v>
      </c>
      <c r="L69" s="59">
        <f t="shared" si="17"/>
        <v>0</v>
      </c>
      <c r="M69" s="153" t="str">
        <f t="shared" si="18"/>
        <v>N/A</v>
      </c>
      <c r="N69" s="154"/>
      <c r="O69" s="156"/>
      <c r="P69" s="156"/>
      <c r="Q69" s="156"/>
      <c r="R69" s="157">
        <f t="shared" si="19"/>
        <v>0</v>
      </c>
      <c r="S69" s="157">
        <f t="shared" si="20"/>
        <v>0</v>
      </c>
      <c r="T69" s="166">
        <f t="shared" si="11"/>
        <v>0</v>
      </c>
      <c r="U69" s="158">
        <f t="shared" si="21"/>
        <v>0</v>
      </c>
      <c r="V69" s="159">
        <f t="shared" si="22"/>
        <v>0</v>
      </c>
      <c r="W69" s="161"/>
      <c r="X69" s="172"/>
      <c r="Y69" s="95"/>
    </row>
    <row r="70" spans="1:25" x14ac:dyDescent="0.15">
      <c r="R70" s="162"/>
      <c r="S70" s="162"/>
      <c r="T70" s="162"/>
      <c r="U70" s="162"/>
      <c r="V70" s="162"/>
      <c r="W70" s="163"/>
    </row>
  </sheetData>
  <sheetProtection formatCells="0" formatColumns="0" formatRows="0" insertColumns="0" insertRows="0" insertHyperlinks="0" deleteColumns="0" deleteRows="0" sort="0" autoFilter="0" pivotTables="0"/>
  <autoFilter ref="A7:Y7" xr:uid="{00000000-0009-0000-0000-000000000000}"/>
  <mergeCells count="7">
    <mergeCell ref="A6:X6"/>
    <mergeCell ref="E2:G2"/>
    <mergeCell ref="N4:S4"/>
    <mergeCell ref="N5:S5"/>
    <mergeCell ref="A2:B3"/>
    <mergeCell ref="A4:B4"/>
    <mergeCell ref="C2:C3"/>
  </mergeCells>
  <phoneticPr fontId="1" type="noConversion"/>
  <conditionalFormatting sqref="N8:N69">
    <cfRule type="containsText" dxfId="17" priority="49" operator="containsText" text="HOLD">
      <formula>NOT(ISERROR(SEARCH("HOLD",N8)))</formula>
    </cfRule>
    <cfRule type="containsText" dxfId="16" priority="50" operator="containsText" text="LOSS">
      <formula>NOT(ISERROR(SEARCH("LOSS",N8)))</formula>
    </cfRule>
    <cfRule type="containsText" dxfId="15" priority="51" operator="containsText" text="WIN">
      <formula>NOT(ISERROR(SEARCH("WIN",N8)))</formula>
    </cfRule>
  </conditionalFormatting>
  <conditionalFormatting sqref="Q3:R3">
    <cfRule type="cellIs" dxfId="14" priority="44" operator="greaterThanOrEqual">
      <formula>0</formula>
    </cfRule>
    <cfRule type="cellIs" dxfId="13" priority="47" operator="lessThanOrEqual">
      <formula>0</formula>
    </cfRule>
  </conditionalFormatting>
  <conditionalFormatting sqref="S3">
    <cfRule type="cellIs" dxfId="12" priority="45" operator="greaterThanOrEqual">
      <formula>$O$3</formula>
    </cfRule>
    <cfRule type="cellIs" dxfId="11" priority="46" operator="lessThanOrEqual">
      <formula>$O$3</formula>
    </cfRule>
  </conditionalFormatting>
  <conditionalFormatting sqref="A8:U69 W8:Y69">
    <cfRule type="expression" dxfId="10" priority="40">
      <formula>$N8:$N69="WIN"</formula>
    </cfRule>
    <cfRule type="expression" dxfId="9" priority="41">
      <formula>$N8:$N69="LOSS"</formula>
    </cfRule>
    <cfRule type="expression" dxfId="8" priority="42">
      <formula>$N8:$N69="HOLD"</formula>
    </cfRule>
  </conditionalFormatting>
  <conditionalFormatting sqref="V8:V69">
    <cfRule type="expression" dxfId="7" priority="7">
      <formula>$N8:$N69="WIN"</formula>
    </cfRule>
    <cfRule type="expression" dxfId="6" priority="8">
      <formula>$N8:$N69="LOSS"</formula>
    </cfRule>
    <cfRule type="expression" dxfId="5" priority="9">
      <formula>$N8:$N69="HOLD"</formula>
    </cfRule>
  </conditionalFormatting>
  <conditionalFormatting sqref="G3:G4 L8:M69">
    <cfRule type="cellIs" dxfId="4" priority="6" operator="lessThan">
      <formula>0</formula>
    </cfRule>
  </conditionalFormatting>
  <conditionalFormatting sqref="G3:G4 L8:M69">
    <cfRule type="cellIs" dxfId="3" priority="4" operator="greaterThan">
      <formula>0</formula>
    </cfRule>
  </conditionalFormatting>
  <conditionalFormatting sqref="E2">
    <cfRule type="cellIs" dxfId="2" priority="1" operator="lessThan">
      <formula>43000</formula>
    </cfRule>
    <cfRule type="cellIs" dxfId="1" priority="2" operator="greaterThan">
      <formula>43000</formula>
    </cfRule>
    <cfRule type="cellIs" dxfId="0" priority="3" operator="equal">
      <formula>43000</formula>
    </cfRule>
  </conditionalFormatting>
  <pageMargins left="0.75" right="0.75" top="1" bottom="1" header="0.5" footer="0.5"/>
  <pageSetup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Fees!$A$22:$A$24</xm:f>
          </x14:formula1>
          <xm:sqref>N8:N69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 xr3:uid="{958C4451-9541-5A59-BF78-D2F731DF1C81}">
      <selection activeCell="E2" sqref="E2"/>
    </sheetView>
  </sheetViews>
  <sheetFormatPr defaultColWidth="8.76171875" defaultRowHeight="12.75" x14ac:dyDescent="0.15"/>
  <cols>
    <col min="1" max="1" width="20.6328125" bestFit="1" customWidth="1"/>
    <col min="2" max="2" width="14.29296875" bestFit="1" customWidth="1"/>
    <col min="3" max="3" width="16.1796875" bestFit="1" customWidth="1"/>
    <col min="4" max="6" width="19.1484375" bestFit="1" customWidth="1"/>
    <col min="7" max="7" width="12.5390625" customWidth="1"/>
    <col min="8" max="8" width="19.1484375" bestFit="1" customWidth="1"/>
  </cols>
  <sheetData>
    <row r="1" spans="1:10" ht="13.5" thickBot="1" x14ac:dyDescent="0.2">
      <c r="A1" s="4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6" t="s">
        <v>19</v>
      </c>
      <c r="H1" s="34" t="s">
        <v>20</v>
      </c>
      <c r="I1" s="7"/>
      <c r="J1" s="7"/>
    </row>
    <row r="2" spans="1:10" ht="23.25" thickBot="1" x14ac:dyDescent="0.2">
      <c r="A2" s="8">
        <v>9000</v>
      </c>
      <c r="B2" s="9">
        <v>4.38</v>
      </c>
      <c r="C2" s="10">
        <f>D2/A2</f>
        <v>4.3929209999999994</v>
      </c>
      <c r="D2" s="36">
        <f>A2*B2+D10</f>
        <v>39536.288999999997</v>
      </c>
      <c r="E2" s="9">
        <v>4.67</v>
      </c>
      <c r="F2" s="11">
        <f>H2-D2</f>
        <v>2117.5425000000032</v>
      </c>
      <c r="G2" s="12">
        <f>F2/D2</f>
        <v>5.3559465330699177E-2</v>
      </c>
      <c r="H2" s="35">
        <f>E2*A2-D17</f>
        <v>41653.8315</v>
      </c>
      <c r="I2" s="7"/>
      <c r="J2" s="7"/>
    </row>
    <row r="3" spans="1:10" x14ac:dyDescent="0.15">
      <c r="A3" s="13"/>
      <c r="B3" s="14"/>
      <c r="C3" s="7"/>
      <c r="D3" s="7"/>
      <c r="E3" s="15"/>
      <c r="F3" s="16"/>
      <c r="G3" s="16"/>
      <c r="H3" s="7"/>
      <c r="I3" s="17"/>
      <c r="J3" s="7"/>
    </row>
    <row r="4" spans="1:10" x14ac:dyDescent="0.15">
      <c r="A4" s="13"/>
      <c r="B4" s="14"/>
      <c r="C4" s="7"/>
      <c r="D4" s="7"/>
      <c r="E4" s="15"/>
      <c r="F4" s="16"/>
      <c r="G4" s="16"/>
      <c r="H4" s="7"/>
      <c r="I4" s="17"/>
      <c r="J4" s="7"/>
    </row>
    <row r="5" spans="1:10" x14ac:dyDescent="0.15">
      <c r="A5" s="13"/>
      <c r="B5" s="14"/>
      <c r="C5" s="7"/>
      <c r="D5" s="7"/>
      <c r="E5" s="15"/>
      <c r="F5" s="16"/>
      <c r="G5" s="16"/>
      <c r="H5" s="7"/>
      <c r="I5" s="17"/>
      <c r="J5" s="7"/>
    </row>
    <row r="6" spans="1:10" x14ac:dyDescent="0.15">
      <c r="A6" s="18" t="s">
        <v>21</v>
      </c>
      <c r="B6" s="19">
        <v>2.5000000000000001E-3</v>
      </c>
      <c r="C6" s="20">
        <f>A2*B2</f>
        <v>39420</v>
      </c>
      <c r="D6" s="29">
        <f>IF(C6&lt;=8000,20,B6*C6)</f>
        <v>98.55</v>
      </c>
      <c r="E6" s="16"/>
      <c r="F6" s="7"/>
    </row>
    <row r="7" spans="1:10" ht="12.75" customHeight="1" x14ac:dyDescent="0.15">
      <c r="A7" s="21" t="s">
        <v>22</v>
      </c>
      <c r="B7" s="22">
        <v>1E-4</v>
      </c>
      <c r="C7" s="23">
        <f>C6</f>
        <v>39420</v>
      </c>
      <c r="D7" s="29">
        <f>B7*C7</f>
        <v>3.9420000000000002</v>
      </c>
      <c r="E7" s="7"/>
      <c r="F7" s="7"/>
    </row>
    <row r="8" spans="1:10" x14ac:dyDescent="0.15">
      <c r="A8" s="21" t="s">
        <v>23</v>
      </c>
      <c r="B8" s="24">
        <v>5.0000000000000002E-5</v>
      </c>
      <c r="C8" s="23">
        <f>C6</f>
        <v>39420</v>
      </c>
      <c r="D8" s="29">
        <f>B8*C8</f>
        <v>1.9710000000000001</v>
      </c>
      <c r="E8" s="7"/>
      <c r="F8" s="7"/>
    </row>
    <row r="9" spans="1:10" x14ac:dyDescent="0.15">
      <c r="A9" s="21" t="s">
        <v>24</v>
      </c>
      <c r="B9" s="25">
        <v>0.12</v>
      </c>
      <c r="C9" s="26">
        <f>D6</f>
        <v>98.55</v>
      </c>
      <c r="D9" s="29">
        <f>B9*D6</f>
        <v>11.825999999999999</v>
      </c>
      <c r="E9" s="7"/>
      <c r="F9" s="7"/>
    </row>
    <row r="10" spans="1:10" x14ac:dyDescent="0.15">
      <c r="A10" s="198" t="s">
        <v>25</v>
      </c>
      <c r="B10" s="199"/>
      <c r="C10" s="199"/>
      <c r="D10" s="30">
        <f>SUM(D6:D9)</f>
        <v>116.28899999999999</v>
      </c>
      <c r="E10" s="7"/>
      <c r="F10" s="7"/>
    </row>
    <row r="11" spans="1:10" x14ac:dyDescent="0.15">
      <c r="A11" s="200"/>
      <c r="B11" s="201"/>
      <c r="C11" s="201"/>
      <c r="D11" s="201"/>
      <c r="E11" s="7"/>
      <c r="F11" s="7"/>
    </row>
    <row r="12" spans="1:10" x14ac:dyDescent="0.15">
      <c r="A12" s="21" t="s">
        <v>21</v>
      </c>
      <c r="B12" s="22">
        <v>2.5000000000000001E-3</v>
      </c>
      <c r="C12" s="27">
        <f>A2*E2</f>
        <v>42030</v>
      </c>
      <c r="D12" s="31">
        <f>IF(C12&lt;=8000,20,B12*C12)</f>
        <v>105.075</v>
      </c>
      <c r="E12" s="7"/>
      <c r="F12" s="7"/>
    </row>
    <row r="13" spans="1:10" x14ac:dyDescent="0.15">
      <c r="A13" s="21" t="s">
        <v>22</v>
      </c>
      <c r="B13" s="22">
        <v>1E-4</v>
      </c>
      <c r="C13" s="26">
        <f>C12</f>
        <v>42030</v>
      </c>
      <c r="D13" s="29">
        <f>B13*C13</f>
        <v>4.2030000000000003</v>
      </c>
      <c r="E13" s="7"/>
      <c r="F13" s="7"/>
    </row>
    <row r="14" spans="1:10" x14ac:dyDescent="0.15">
      <c r="A14" s="21" t="s">
        <v>23</v>
      </c>
      <c r="B14" s="24">
        <v>5.0000000000000002E-5</v>
      </c>
      <c r="C14" s="26">
        <f>C12</f>
        <v>42030</v>
      </c>
      <c r="D14" s="29">
        <f>B14*C14</f>
        <v>2.1015000000000001</v>
      </c>
      <c r="E14" s="7"/>
      <c r="F14" s="7"/>
    </row>
    <row r="15" spans="1:10" x14ac:dyDescent="0.15">
      <c r="A15" s="21" t="s">
        <v>24</v>
      </c>
      <c r="B15" s="25">
        <v>0.12</v>
      </c>
      <c r="C15" s="26">
        <f>D12</f>
        <v>105.075</v>
      </c>
      <c r="D15" s="29">
        <f>B15*C15</f>
        <v>12.609</v>
      </c>
    </row>
    <row r="16" spans="1:10" ht="12.75" customHeight="1" x14ac:dyDescent="0.15">
      <c r="A16" s="21" t="s">
        <v>30</v>
      </c>
      <c r="B16" s="28">
        <v>6.0000000000000001E-3</v>
      </c>
      <c r="C16" s="26">
        <f>C12</f>
        <v>42030</v>
      </c>
      <c r="D16" s="32">
        <f>B16*C16</f>
        <v>252.18</v>
      </c>
    </row>
    <row r="17" spans="1:4" ht="12.75" customHeight="1" x14ac:dyDescent="0.15">
      <c r="A17" s="196" t="s">
        <v>31</v>
      </c>
      <c r="B17" s="197"/>
      <c r="C17" s="197"/>
      <c r="D17" s="33">
        <f>SUM(D12:D16)</f>
        <v>376.16849999999999</v>
      </c>
    </row>
    <row r="20" spans="1:4" x14ac:dyDescent="0.15">
      <c r="A20" s="7" t="s">
        <v>45</v>
      </c>
    </row>
    <row r="22" spans="1:4" x14ac:dyDescent="0.15">
      <c r="A22" s="7" t="s">
        <v>27</v>
      </c>
    </row>
    <row r="23" spans="1:4" x14ac:dyDescent="0.15">
      <c r="A23" s="7" t="s">
        <v>28</v>
      </c>
    </row>
    <row r="24" spans="1:4" x14ac:dyDescent="0.15">
      <c r="A24" s="7" t="s">
        <v>56</v>
      </c>
    </row>
  </sheetData>
  <mergeCells count="3">
    <mergeCell ref="A17:C17"/>
    <mergeCell ref="A10:C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4"/>
  <sheetViews>
    <sheetView workbookViewId="0" xr3:uid="{842E5F09-E766-5B8D-85AF-A39847EA96FD}">
      <selection activeCell="C3" sqref="C3"/>
    </sheetView>
  </sheetViews>
  <sheetFormatPr defaultColWidth="8.76171875" defaultRowHeight="12.75" x14ac:dyDescent="0.15"/>
  <cols>
    <col min="3" max="3" width="26.0234375" customWidth="1"/>
    <col min="7" max="7" width="15.77734375" bestFit="1" customWidth="1"/>
  </cols>
  <sheetData>
    <row r="2" spans="3:7" x14ac:dyDescent="0.15">
      <c r="C2" s="7" t="s">
        <v>99</v>
      </c>
      <c r="D2" s="7" t="s">
        <v>27</v>
      </c>
      <c r="E2" s="7" t="s">
        <v>28</v>
      </c>
    </row>
    <row r="4" spans="3:7" x14ac:dyDescent="0.15">
      <c r="C4" s="7"/>
      <c r="G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K32"/>
  <sheetViews>
    <sheetView workbookViewId="0" xr3:uid="{51F8DEE0-4D01-5F28-A812-FC0BD7CAC4A5}">
      <selection activeCell="H16" sqref="H16"/>
    </sheetView>
  </sheetViews>
  <sheetFormatPr defaultColWidth="8.76171875" defaultRowHeight="12.75" x14ac:dyDescent="0.15"/>
  <cols>
    <col min="5" max="6" width="11.32421875" bestFit="1" customWidth="1"/>
    <col min="7" max="7" width="10.78515625" bestFit="1" customWidth="1"/>
    <col min="9" max="9" width="10.11328125" bestFit="1" customWidth="1"/>
    <col min="10" max="10" width="8.22265625" bestFit="1" customWidth="1"/>
  </cols>
  <sheetData>
    <row r="3" spans="3:10" ht="41.25" x14ac:dyDescent="0.2">
      <c r="C3" s="64" t="s">
        <v>57</v>
      </c>
      <c r="D3" s="64" t="s">
        <v>58</v>
      </c>
      <c r="E3" s="62" t="s">
        <v>59</v>
      </c>
      <c r="F3" s="62" t="s">
        <v>60</v>
      </c>
      <c r="G3" s="65" t="s">
        <v>61</v>
      </c>
      <c r="H3" s="65" t="s">
        <v>62</v>
      </c>
      <c r="I3" s="65" t="s">
        <v>63</v>
      </c>
      <c r="J3" s="65" t="s">
        <v>64</v>
      </c>
    </row>
    <row r="4" spans="3:10" ht="15" x14ac:dyDescent="0.15">
      <c r="C4" s="63">
        <v>1</v>
      </c>
      <c r="D4" s="66" t="s">
        <v>65</v>
      </c>
      <c r="E4" s="67">
        <v>105000</v>
      </c>
      <c r="F4" s="67"/>
      <c r="G4" s="68">
        <v>-100000</v>
      </c>
      <c r="H4" s="69" t="s">
        <v>67</v>
      </c>
      <c r="I4" s="68" t="s">
        <v>68</v>
      </c>
      <c r="J4" s="69" t="s">
        <v>69</v>
      </c>
    </row>
    <row r="5" spans="3:10" ht="15" x14ac:dyDescent="0.15">
      <c r="C5" s="63">
        <v>2</v>
      </c>
      <c r="D5" s="66" t="s">
        <v>70</v>
      </c>
      <c r="E5" s="67" t="s">
        <v>71</v>
      </c>
      <c r="F5" s="67"/>
      <c r="G5" s="68" t="s">
        <v>72</v>
      </c>
      <c r="H5" s="69" t="s">
        <v>69</v>
      </c>
      <c r="I5" s="68" t="s">
        <v>72</v>
      </c>
      <c r="J5" s="69" t="s">
        <v>69</v>
      </c>
    </row>
    <row r="6" spans="3:10" ht="15" x14ac:dyDescent="0.15">
      <c r="C6" s="63">
        <v>3</v>
      </c>
      <c r="D6" s="66" t="s">
        <v>73</v>
      </c>
      <c r="E6" s="67" t="s">
        <v>71</v>
      </c>
      <c r="F6" s="67"/>
      <c r="G6" s="68" t="s">
        <v>72</v>
      </c>
      <c r="H6" s="69" t="s">
        <v>69</v>
      </c>
      <c r="I6" s="68" t="s">
        <v>72</v>
      </c>
      <c r="J6" s="69" t="s">
        <v>69</v>
      </c>
    </row>
    <row r="7" spans="3:10" ht="15" x14ac:dyDescent="0.15">
      <c r="C7" s="63">
        <v>4</v>
      </c>
      <c r="D7" s="66" t="s">
        <v>74</v>
      </c>
      <c r="E7" s="67" t="s">
        <v>71</v>
      </c>
      <c r="F7" s="67"/>
      <c r="G7" s="68" t="s">
        <v>72</v>
      </c>
      <c r="H7" s="69" t="s">
        <v>69</v>
      </c>
      <c r="I7" s="68" t="s">
        <v>72</v>
      </c>
      <c r="J7" s="69" t="s">
        <v>69</v>
      </c>
    </row>
    <row r="8" spans="3:10" ht="15" x14ac:dyDescent="0.15">
      <c r="C8" s="63">
        <v>5</v>
      </c>
      <c r="D8" s="66" t="s">
        <v>75</v>
      </c>
      <c r="E8" s="67" t="s">
        <v>71</v>
      </c>
      <c r="F8" s="67"/>
      <c r="G8" s="68" t="s">
        <v>72</v>
      </c>
      <c r="H8" s="69" t="s">
        <v>69</v>
      </c>
      <c r="I8" s="68" t="s">
        <v>72</v>
      </c>
      <c r="J8" s="69" t="s">
        <v>69</v>
      </c>
    </row>
    <row r="9" spans="3:10" ht="15" x14ac:dyDescent="0.15">
      <c r="C9" s="63">
        <v>6</v>
      </c>
      <c r="D9" s="66" t="s">
        <v>76</v>
      </c>
      <c r="E9" s="67" t="s">
        <v>71</v>
      </c>
      <c r="F9" s="67"/>
      <c r="G9" s="68" t="s">
        <v>72</v>
      </c>
      <c r="H9" s="69" t="s">
        <v>69</v>
      </c>
      <c r="I9" s="68" t="s">
        <v>72</v>
      </c>
      <c r="J9" s="69" t="s">
        <v>69</v>
      </c>
    </row>
    <row r="10" spans="3:10" ht="15" x14ac:dyDescent="0.15">
      <c r="C10" s="63">
        <v>7</v>
      </c>
      <c r="D10" s="66" t="s">
        <v>77</v>
      </c>
      <c r="E10" s="67" t="s">
        <v>71</v>
      </c>
      <c r="F10" s="67"/>
      <c r="G10" s="68" t="s">
        <v>72</v>
      </c>
      <c r="H10" s="69" t="s">
        <v>69</v>
      </c>
      <c r="I10" s="68" t="s">
        <v>72</v>
      </c>
      <c r="J10" s="69" t="s">
        <v>69</v>
      </c>
    </row>
    <row r="11" spans="3:10" ht="15" x14ac:dyDescent="0.15">
      <c r="C11" s="63">
        <v>8</v>
      </c>
      <c r="D11" s="66" t="s">
        <v>78</v>
      </c>
      <c r="E11" s="67" t="s">
        <v>71</v>
      </c>
      <c r="F11" s="67"/>
      <c r="G11" s="68" t="s">
        <v>72</v>
      </c>
      <c r="H11" s="69" t="s">
        <v>69</v>
      </c>
      <c r="I11" s="68" t="s">
        <v>72</v>
      </c>
      <c r="J11" s="69" t="s">
        <v>69</v>
      </c>
    </row>
    <row r="12" spans="3:10" ht="15" x14ac:dyDescent="0.15">
      <c r="C12" s="63">
        <v>9</v>
      </c>
      <c r="D12" s="66" t="s">
        <v>79</v>
      </c>
      <c r="E12" s="67" t="s">
        <v>71</v>
      </c>
      <c r="F12" s="67"/>
      <c r="G12" s="68" t="s">
        <v>72</v>
      </c>
      <c r="H12" s="69" t="s">
        <v>69</v>
      </c>
      <c r="I12" s="68" t="s">
        <v>72</v>
      </c>
      <c r="J12" s="69" t="s">
        <v>69</v>
      </c>
    </row>
    <row r="13" spans="3:10" ht="15" x14ac:dyDescent="0.15">
      <c r="C13" s="63">
        <v>10</v>
      </c>
      <c r="D13" s="66" t="s">
        <v>80</v>
      </c>
      <c r="E13" s="67" t="s">
        <v>71</v>
      </c>
      <c r="F13" s="67"/>
      <c r="G13" s="68" t="s">
        <v>72</v>
      </c>
      <c r="H13" s="69" t="s">
        <v>69</v>
      </c>
      <c r="I13" s="68" t="s">
        <v>72</v>
      </c>
      <c r="J13" s="69" t="s">
        <v>69</v>
      </c>
    </row>
    <row r="14" spans="3:10" ht="15" x14ac:dyDescent="0.15">
      <c r="C14" s="63">
        <v>11</v>
      </c>
      <c r="D14" s="66" t="s">
        <v>81</v>
      </c>
      <c r="E14" s="67" t="s">
        <v>71</v>
      </c>
      <c r="F14" s="67"/>
      <c r="G14" s="68" t="s">
        <v>72</v>
      </c>
      <c r="H14" s="69" t="s">
        <v>69</v>
      </c>
      <c r="I14" s="68" t="s">
        <v>72</v>
      </c>
      <c r="J14" s="69" t="s">
        <v>69</v>
      </c>
    </row>
    <row r="15" spans="3:10" ht="15" x14ac:dyDescent="0.15">
      <c r="C15" s="63">
        <v>12</v>
      </c>
      <c r="D15" s="66" t="s">
        <v>82</v>
      </c>
      <c r="E15" s="67" t="s">
        <v>71</v>
      </c>
      <c r="F15" s="67"/>
      <c r="G15" s="68" t="s">
        <v>72</v>
      </c>
      <c r="H15" s="69" t="s">
        <v>69</v>
      </c>
      <c r="I15" s="68" t="s">
        <v>72</v>
      </c>
      <c r="J15" s="69" t="s">
        <v>69</v>
      </c>
    </row>
    <row r="16" spans="3:10" ht="15" x14ac:dyDescent="0.2">
      <c r="C16" s="61"/>
      <c r="D16" s="70" t="s">
        <v>83</v>
      </c>
      <c r="E16" s="71" t="s">
        <v>66</v>
      </c>
      <c r="F16" s="71" t="s">
        <v>84</v>
      </c>
      <c r="G16" s="72" t="s">
        <v>85</v>
      </c>
      <c r="H16" s="73" t="s">
        <v>86</v>
      </c>
      <c r="I16" s="60"/>
      <c r="J16" s="60"/>
    </row>
    <row r="32" spans="11:11" x14ac:dyDescent="0.15">
      <c r="K32" s="7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0"/>
  <sheetViews>
    <sheetView workbookViewId="0" xr3:uid="{F9CF3CF3-643B-5BE6-8B46-32C596A47465}">
      <selection activeCell="H20" sqref="H20"/>
    </sheetView>
  </sheetViews>
  <sheetFormatPr defaultColWidth="8.76171875" defaultRowHeight="12.75" x14ac:dyDescent="0.15"/>
  <cols>
    <col min="1" max="1" width="7.8203125" customWidth="1"/>
  </cols>
  <sheetData>
    <row r="1" spans="1:24" x14ac:dyDescent="0.15">
      <c r="A1" s="7" t="s">
        <v>101</v>
      </c>
      <c r="B1" s="129"/>
    </row>
    <row r="2" spans="1:24" s="130" customFormat="1" x14ac:dyDescent="0.15">
      <c r="A2" s="202">
        <v>43149</v>
      </c>
      <c r="B2" s="202"/>
      <c r="C2" s="202">
        <v>43150</v>
      </c>
      <c r="D2" s="202"/>
      <c r="E2" s="202">
        <v>43151</v>
      </c>
      <c r="F2" s="202"/>
      <c r="G2" s="202">
        <v>43152</v>
      </c>
      <c r="H2" s="202"/>
      <c r="I2" s="202">
        <v>43153</v>
      </c>
      <c r="J2" s="202"/>
      <c r="K2" s="202">
        <v>43154</v>
      </c>
      <c r="L2" s="202"/>
      <c r="M2" s="202">
        <v>43155</v>
      </c>
      <c r="N2" s="202"/>
      <c r="O2" s="202">
        <v>43156</v>
      </c>
      <c r="P2" s="202"/>
      <c r="Q2" s="202">
        <v>43157</v>
      </c>
      <c r="R2" s="202"/>
      <c r="S2" s="202">
        <v>43158</v>
      </c>
      <c r="T2" s="202"/>
      <c r="U2" s="202">
        <v>43159</v>
      </c>
      <c r="V2" s="202"/>
      <c r="W2" s="202">
        <v>43160</v>
      </c>
      <c r="X2" s="202"/>
    </row>
    <row r="3" spans="1:24" x14ac:dyDescent="0.15">
      <c r="A3" s="7" t="s">
        <v>100</v>
      </c>
    </row>
    <row r="4" spans="1:24" x14ac:dyDescent="0.15">
      <c r="A4" s="7" t="s">
        <v>102</v>
      </c>
    </row>
    <row r="5" spans="1:24" x14ac:dyDescent="0.15">
      <c r="A5" s="7" t="s">
        <v>9</v>
      </c>
    </row>
    <row r="20" spans="7:9" x14ac:dyDescent="0.15">
      <c r="G20" s="131">
        <v>43115</v>
      </c>
      <c r="H20" s="131">
        <v>43221</v>
      </c>
      <c r="I20">
        <f>NETWORKDAYS(G20,H20)</f>
        <v>77</v>
      </c>
    </row>
  </sheetData>
  <mergeCells count="12">
    <mergeCell ref="W2:X2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Stock Investment Performance</vt:lpstr>
      <vt:lpstr>Fees</vt:lpstr>
      <vt:lpstr>GameNotes</vt:lpstr>
      <vt:lpstr>Account Summary</vt:lpstr>
      <vt:lpstr>WatchList</vt:lpstr>
      <vt:lpstr>Stock Investment Performance!Print_Titles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John Francis Faustorilla</cp:lastModifiedBy>
  <cp:lastPrinted>2003-07-14T21:16:59Z</cp:lastPrinted>
  <dcterms:created xsi:type="dcterms:W3CDTF">2002-11-14T21:39:52Z</dcterms:created>
  <dcterms:modified xsi:type="dcterms:W3CDTF">2018-04-06T07:40:00Z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TC010233521033</vt:lpwstr>
  </property>
</Properties>
</file>